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5.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53222"/>
  <mc:AlternateContent xmlns:mc="http://schemas.openxmlformats.org/markup-compatibility/2006">
    <mc:Choice Requires="x15">
      <x15ac:absPath xmlns:x15ac="http://schemas.microsoft.com/office/spreadsheetml/2010/11/ac" url="C:\Users\NotAnAdmin\OneDrive\James David D Matoy\Krypton Testing Files\"/>
    </mc:Choice>
  </mc:AlternateContent>
  <bookViews>
    <workbookView xWindow="21405" yWindow="0" windowWidth="19410" windowHeight="9030" activeTab="1"/>
  </bookViews>
  <sheets>
    <sheet name="Introduction" sheetId="4" r:id="rId1"/>
    <sheet name="Procedures" sheetId="2" r:id="rId2"/>
    <sheet name="Testing Scenarios" sheetId="1" r:id="rId3"/>
    <sheet name="TS1" sheetId="20" r:id="rId4"/>
    <sheet name="TS2" sheetId="23" r:id="rId5"/>
    <sheet name="Math Formula" sheetId="5" r:id="rId6"/>
    <sheet name="Setting for Krypton BO" sheetId="15" r:id="rId7"/>
    <sheet name="Inventory Testing" sheetId="16" r:id="rId8"/>
    <sheet name="POS Test Builds" sheetId="17" r:id="rId9"/>
    <sheet name="Reports Test Builds" sheetId="18" r:id="rId10"/>
    <sheet name="Inventory test Builds" sheetId="19"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23" l="1"/>
  <c r="I13" i="23"/>
  <c r="I16" i="23" s="1"/>
  <c r="AJ11" i="23"/>
  <c r="AJ16" i="23" s="1"/>
  <c r="AI11" i="23"/>
  <c r="AI16" i="23" s="1"/>
  <c r="AH11" i="23"/>
  <c r="AH16" i="23" s="1"/>
  <c r="AG11" i="23"/>
  <c r="AG16" i="23" s="1"/>
  <c r="AF11" i="23"/>
  <c r="AF16" i="23" s="1"/>
  <c r="AE11" i="23"/>
  <c r="AE16" i="23" s="1"/>
  <c r="AD11" i="23"/>
  <c r="AD16" i="23" s="1"/>
  <c r="AC11" i="23"/>
  <c r="AC16" i="23" s="1"/>
  <c r="AB11" i="23"/>
  <c r="AB16" i="23" s="1"/>
  <c r="AA11" i="23"/>
  <c r="AA16" i="23" s="1"/>
  <c r="Z11" i="23"/>
  <c r="Z16" i="23" s="1"/>
  <c r="I9" i="23"/>
  <c r="I8" i="23"/>
  <c r="I11" i="23" s="1"/>
  <c r="I6" i="23"/>
  <c r="I5" i="23"/>
  <c r="AJ104" i="20" l="1"/>
  <c r="AI104" i="20"/>
  <c r="AH104" i="20"/>
  <c r="AG104" i="20"/>
  <c r="AF104" i="20"/>
  <c r="AE104" i="20"/>
  <c r="AD104" i="20"/>
  <c r="AC104" i="20"/>
  <c r="AJ78" i="20" l="1"/>
  <c r="AI78" i="20"/>
  <c r="AH78" i="20"/>
  <c r="AG78" i="20"/>
  <c r="AF78" i="20"/>
  <c r="AE78" i="20"/>
  <c r="AD78" i="20"/>
  <c r="AC78" i="20"/>
  <c r="AB78" i="20"/>
  <c r="AA78" i="20"/>
  <c r="Z78" i="20"/>
  <c r="AJ67" i="20"/>
  <c r="AI67" i="20"/>
  <c r="AH67" i="20"/>
  <c r="AG67" i="20"/>
  <c r="AF67" i="20"/>
  <c r="AE67" i="20"/>
  <c r="AD67" i="20"/>
  <c r="AC67" i="20"/>
  <c r="AB67" i="20"/>
  <c r="AA67" i="20"/>
  <c r="Z67" i="20"/>
  <c r="AJ62" i="20"/>
  <c r="AI62" i="20"/>
  <c r="AH62" i="20"/>
  <c r="AG62" i="20"/>
  <c r="AF62" i="20"/>
  <c r="AE62" i="20"/>
  <c r="AD62" i="20"/>
  <c r="AC62" i="20"/>
  <c r="AB62" i="20"/>
  <c r="AA62" i="20"/>
  <c r="Z62" i="20"/>
  <c r="AJ47" i="20"/>
  <c r="AI47" i="20"/>
  <c r="AH47" i="20"/>
  <c r="AG47" i="20"/>
  <c r="AF47" i="20"/>
  <c r="AE47" i="20"/>
  <c r="AD47" i="20"/>
  <c r="AC47" i="20"/>
  <c r="AB47" i="20"/>
  <c r="AA47" i="20"/>
  <c r="Z47" i="20"/>
  <c r="AJ42" i="20"/>
  <c r="AI42" i="20"/>
  <c r="AH42" i="20"/>
  <c r="AG42" i="20"/>
  <c r="AF42" i="20"/>
  <c r="AE42" i="20"/>
  <c r="AD42" i="20"/>
  <c r="AC42" i="20"/>
  <c r="AB42" i="20"/>
  <c r="AA42" i="20"/>
  <c r="Z42" i="20"/>
  <c r="I42" i="20"/>
  <c r="Z24" i="20"/>
  <c r="AA24" i="20"/>
  <c r="AB24" i="20"/>
  <c r="AC24" i="20"/>
  <c r="AD24" i="20"/>
  <c r="AE24" i="20"/>
  <c r="AF24" i="20"/>
  <c r="AG24" i="20"/>
  <c r="AH24" i="20"/>
  <c r="AI24" i="20"/>
  <c r="AJ24" i="20"/>
  <c r="Z25" i="20"/>
  <c r="AA25" i="20"/>
  <c r="AB25" i="20"/>
  <c r="AC25" i="20"/>
  <c r="AD25" i="20"/>
  <c r="AE25" i="20"/>
  <c r="AF25" i="20"/>
  <c r="AG25" i="20"/>
  <c r="AH25" i="20"/>
  <c r="AI25" i="20"/>
  <c r="AJ25" i="20"/>
  <c r="I27" i="20" l="1"/>
  <c r="I28" i="20"/>
  <c r="AA8" i="20"/>
  <c r="AA14" i="20" s="1"/>
  <c r="AA19" i="20" s="1"/>
  <c r="AA27" i="20" s="1"/>
  <c r="AA32" i="20" s="1"/>
  <c r="AA37" i="20" s="1"/>
  <c r="AB8" i="20"/>
  <c r="AB14" i="20" s="1"/>
  <c r="AB19" i="20" s="1"/>
  <c r="AB27" i="20" s="1"/>
  <c r="AB32" i="20" s="1"/>
  <c r="AB37" i="20" s="1"/>
  <c r="AC8" i="20"/>
  <c r="AC14" i="20" s="1"/>
  <c r="AC19" i="20" s="1"/>
  <c r="AC27" i="20" s="1"/>
  <c r="AC32" i="20" s="1"/>
  <c r="AC37" i="20" s="1"/>
  <c r="AD8" i="20"/>
  <c r="AD14" i="20" s="1"/>
  <c r="AD19" i="20" s="1"/>
  <c r="AD27" i="20" s="1"/>
  <c r="AD32" i="20" s="1"/>
  <c r="AE8" i="20"/>
  <c r="AE14" i="20" s="1"/>
  <c r="AE19" i="20" s="1"/>
  <c r="AE27" i="20" s="1"/>
  <c r="AE32" i="20" s="1"/>
  <c r="AE37" i="20" s="1"/>
  <c r="AF8" i="20"/>
  <c r="AF14" i="20" s="1"/>
  <c r="AF19" i="20" s="1"/>
  <c r="AF27" i="20" s="1"/>
  <c r="AF32" i="20" s="1"/>
  <c r="AF37" i="20" s="1"/>
  <c r="AG8" i="20"/>
  <c r="AG14" i="20" s="1"/>
  <c r="AG19" i="20" s="1"/>
  <c r="AG27" i="20" s="1"/>
  <c r="AG32" i="20" s="1"/>
  <c r="AG37" i="20" s="1"/>
  <c r="AH8" i="20"/>
  <c r="AH14" i="20" s="1"/>
  <c r="AH19" i="20" s="1"/>
  <c r="AH27" i="20" s="1"/>
  <c r="AH32" i="20" s="1"/>
  <c r="AH37" i="20" s="1"/>
  <c r="AI8" i="20"/>
  <c r="AI14" i="20" s="1"/>
  <c r="AI19" i="20" s="1"/>
  <c r="AI27" i="20" s="1"/>
  <c r="AI32" i="20" s="1"/>
  <c r="AI37" i="20" s="1"/>
  <c r="AJ8" i="20"/>
  <c r="AJ14" i="20" s="1"/>
  <c r="AJ19" i="20" s="1"/>
  <c r="AJ27" i="20" s="1"/>
  <c r="AJ32" i="20" s="1"/>
  <c r="AJ37" i="20" s="1"/>
  <c r="Z8" i="20"/>
  <c r="Z14" i="20" s="1"/>
  <c r="Z19" i="20" s="1"/>
  <c r="Z27" i="20" s="1"/>
  <c r="Z32" i="20" s="1"/>
  <c r="Z37" i="20" s="1"/>
  <c r="I8" i="20"/>
  <c r="AA9" i="20"/>
  <c r="AA15" i="20" s="1"/>
  <c r="AA20" i="20" s="1"/>
  <c r="AA28" i="20" s="1"/>
  <c r="AB9" i="20"/>
  <c r="AB15" i="20" s="1"/>
  <c r="AB20" i="20" s="1"/>
  <c r="AB28" i="20" s="1"/>
  <c r="AB33" i="20" s="1"/>
  <c r="AB38" i="20" s="1"/>
  <c r="AB43" i="20" s="1"/>
  <c r="AB48" i="20" s="1"/>
  <c r="AB53" i="20" s="1"/>
  <c r="AB58" i="20" s="1"/>
  <c r="AB63" i="20" s="1"/>
  <c r="AB68" i="20" s="1"/>
  <c r="AB73" i="20" s="1"/>
  <c r="AB83" i="20" s="1"/>
  <c r="AB92" i="20" s="1"/>
  <c r="AB95" i="20" s="1"/>
  <c r="AB98" i="20" s="1"/>
  <c r="AB105" i="20" s="1"/>
  <c r="AC9" i="20"/>
  <c r="AC15" i="20" s="1"/>
  <c r="AC20" i="20" s="1"/>
  <c r="AC28" i="20" s="1"/>
  <c r="AC33" i="20" s="1"/>
  <c r="AC38" i="20" s="1"/>
  <c r="AC43" i="20" s="1"/>
  <c r="AC48" i="20" s="1"/>
  <c r="AC53" i="20" s="1"/>
  <c r="AC58" i="20" s="1"/>
  <c r="AC63" i="20" s="1"/>
  <c r="AC68" i="20" s="1"/>
  <c r="AC73" i="20" s="1"/>
  <c r="AC83" i="20" s="1"/>
  <c r="AC92" i="20" s="1"/>
  <c r="AC95" i="20" s="1"/>
  <c r="AC98" i="20" s="1"/>
  <c r="AC105" i="20" s="1"/>
  <c r="AD9" i="20"/>
  <c r="AD15" i="20" s="1"/>
  <c r="AD20" i="20" s="1"/>
  <c r="AD28" i="20" s="1"/>
  <c r="AD33" i="20" s="1"/>
  <c r="AD38" i="20" s="1"/>
  <c r="AD43" i="20" s="1"/>
  <c r="AD48" i="20" s="1"/>
  <c r="AD53" i="20" s="1"/>
  <c r="AD58" i="20" s="1"/>
  <c r="AD63" i="20" s="1"/>
  <c r="AD68" i="20" s="1"/>
  <c r="AD73" i="20" s="1"/>
  <c r="AD83" i="20" s="1"/>
  <c r="AD92" i="20" s="1"/>
  <c r="AD95" i="20" s="1"/>
  <c r="AD98" i="20" s="1"/>
  <c r="AD105" i="20" s="1"/>
  <c r="AE9" i="20"/>
  <c r="AE15" i="20" s="1"/>
  <c r="AE20" i="20" s="1"/>
  <c r="AE28" i="20" s="1"/>
  <c r="AE33" i="20" s="1"/>
  <c r="AE38" i="20" s="1"/>
  <c r="AE43" i="20" s="1"/>
  <c r="AE48" i="20" s="1"/>
  <c r="AE53" i="20" s="1"/>
  <c r="AE58" i="20" s="1"/>
  <c r="AE63" i="20" s="1"/>
  <c r="AE68" i="20" s="1"/>
  <c r="AE73" i="20" s="1"/>
  <c r="AE83" i="20" s="1"/>
  <c r="AE92" i="20" s="1"/>
  <c r="AE95" i="20" s="1"/>
  <c r="AE98" i="20" s="1"/>
  <c r="AE105" i="20" s="1"/>
  <c r="AF9" i="20"/>
  <c r="AF15" i="20" s="1"/>
  <c r="AF20" i="20" s="1"/>
  <c r="AF28" i="20" s="1"/>
  <c r="AF33" i="20" s="1"/>
  <c r="AF38" i="20" s="1"/>
  <c r="AF43" i="20" s="1"/>
  <c r="AF48" i="20" s="1"/>
  <c r="AF53" i="20" s="1"/>
  <c r="AF58" i="20" s="1"/>
  <c r="AF63" i="20" s="1"/>
  <c r="AF68" i="20" s="1"/>
  <c r="AF73" i="20" s="1"/>
  <c r="AF83" i="20" s="1"/>
  <c r="AF92" i="20" s="1"/>
  <c r="AF95" i="20" s="1"/>
  <c r="AF98" i="20" s="1"/>
  <c r="AF105" i="20" s="1"/>
  <c r="AG9" i="20"/>
  <c r="AG15" i="20" s="1"/>
  <c r="AG20" i="20" s="1"/>
  <c r="AG28" i="20" s="1"/>
  <c r="AG33" i="20" s="1"/>
  <c r="AG38" i="20" s="1"/>
  <c r="AG43" i="20" s="1"/>
  <c r="AG48" i="20" s="1"/>
  <c r="AG53" i="20" s="1"/>
  <c r="AG58" i="20" s="1"/>
  <c r="AG63" i="20" s="1"/>
  <c r="AG68" i="20" s="1"/>
  <c r="AG73" i="20" s="1"/>
  <c r="AG83" i="20" s="1"/>
  <c r="AG92" i="20" s="1"/>
  <c r="AG95" i="20" s="1"/>
  <c r="AG98" i="20" s="1"/>
  <c r="AG105" i="20" s="1"/>
  <c r="AH9" i="20"/>
  <c r="AH15" i="20" s="1"/>
  <c r="AH20" i="20" s="1"/>
  <c r="AH28" i="20" s="1"/>
  <c r="AH33" i="20" s="1"/>
  <c r="AH38" i="20" s="1"/>
  <c r="AH43" i="20" s="1"/>
  <c r="AH48" i="20" s="1"/>
  <c r="AH53" i="20" s="1"/>
  <c r="AH58" i="20" s="1"/>
  <c r="AH63" i="20" s="1"/>
  <c r="AH68" i="20" s="1"/>
  <c r="AH73" i="20" s="1"/>
  <c r="AH83" i="20" s="1"/>
  <c r="AH92" i="20" s="1"/>
  <c r="AH95" i="20" s="1"/>
  <c r="AH98" i="20" s="1"/>
  <c r="AH105" i="20" s="1"/>
  <c r="AI9" i="20"/>
  <c r="AI15" i="20" s="1"/>
  <c r="AI20" i="20" s="1"/>
  <c r="AI28" i="20" s="1"/>
  <c r="AI33" i="20" s="1"/>
  <c r="AI38" i="20" s="1"/>
  <c r="AI43" i="20" s="1"/>
  <c r="AI48" i="20" s="1"/>
  <c r="AI53" i="20" s="1"/>
  <c r="AI58" i="20" s="1"/>
  <c r="AI63" i="20" s="1"/>
  <c r="AI68" i="20" s="1"/>
  <c r="AI73" i="20" s="1"/>
  <c r="AI83" i="20" s="1"/>
  <c r="AI92" i="20" s="1"/>
  <c r="AI95" i="20" s="1"/>
  <c r="AI98" i="20" s="1"/>
  <c r="AI105" i="20" s="1"/>
  <c r="AJ9" i="20"/>
  <c r="AJ15" i="20" s="1"/>
  <c r="AJ20" i="20" s="1"/>
  <c r="AJ28" i="20" s="1"/>
  <c r="AJ33" i="20" s="1"/>
  <c r="AJ38" i="20" s="1"/>
  <c r="AJ43" i="20" s="1"/>
  <c r="AJ48" i="20" s="1"/>
  <c r="AJ53" i="20" s="1"/>
  <c r="AJ58" i="20" s="1"/>
  <c r="AJ63" i="20" s="1"/>
  <c r="AJ68" i="20" s="1"/>
  <c r="AJ73" i="20" s="1"/>
  <c r="AJ83" i="20" s="1"/>
  <c r="AJ92" i="20" s="1"/>
  <c r="AJ95" i="20" s="1"/>
  <c r="AJ98" i="20" s="1"/>
  <c r="AJ105" i="20" s="1"/>
  <c r="Z9" i="20"/>
  <c r="Z15" i="20" s="1"/>
  <c r="Z20" i="20" s="1"/>
  <c r="Z28" i="20" s="1"/>
  <c r="Z33" i="20" s="1"/>
  <c r="Z38" i="20" s="1"/>
  <c r="Z43" i="20" s="1"/>
  <c r="Z48" i="20" s="1"/>
  <c r="Z53" i="20" s="1"/>
  <c r="Z58" i="20" s="1"/>
  <c r="Z63" i="20" s="1"/>
  <c r="Z68" i="20" s="1"/>
  <c r="Z73" i="20" s="1"/>
  <c r="Z83" i="20" s="1"/>
  <c r="Z92" i="20" s="1"/>
  <c r="Z95" i="20" s="1"/>
  <c r="Z98" i="20" s="1"/>
  <c r="Z105" i="20" s="1"/>
  <c r="I5" i="20"/>
  <c r="I17" i="20"/>
  <c r="I19" i="20" s="1"/>
  <c r="I103" i="20"/>
  <c r="H103" i="20"/>
  <c r="I102" i="20"/>
  <c r="I105" i="20" s="1"/>
  <c r="I98" i="20"/>
  <c r="I95" i="20"/>
  <c r="K86" i="20"/>
  <c r="I85" i="20"/>
  <c r="I81" i="20"/>
  <c r="I80" i="20"/>
  <c r="I76" i="20"/>
  <c r="I75" i="20"/>
  <c r="I71" i="20"/>
  <c r="I70" i="20"/>
  <c r="I66" i="20"/>
  <c r="I65" i="20"/>
  <c r="I61" i="20"/>
  <c r="I60" i="20"/>
  <c r="I56" i="20"/>
  <c r="I55" i="20"/>
  <c r="I51" i="20"/>
  <c r="I50" i="20"/>
  <c r="I46" i="20"/>
  <c r="H46" i="20"/>
  <c r="I45" i="20"/>
  <c r="I48" i="20" s="1"/>
  <c r="I41" i="20"/>
  <c r="H41" i="20"/>
  <c r="I40" i="20"/>
  <c r="I43" i="20" s="1"/>
  <c r="I36" i="20"/>
  <c r="H36" i="20"/>
  <c r="I35" i="20"/>
  <c r="I38" i="20" s="1"/>
  <c r="I31" i="20"/>
  <c r="H31" i="20"/>
  <c r="I30" i="20"/>
  <c r="I33" i="20" s="1"/>
  <c r="I23" i="20"/>
  <c r="I22" i="20"/>
  <c r="I24" i="20" s="1"/>
  <c r="I18" i="20"/>
  <c r="I13" i="20"/>
  <c r="I12" i="20"/>
  <c r="I11" i="20"/>
  <c r="I9" i="20"/>
  <c r="I6" i="20"/>
  <c r="AA33" i="20" l="1"/>
  <c r="AA38" i="20" s="1"/>
  <c r="AA43" i="20" s="1"/>
  <c r="AA48" i="20" s="1"/>
  <c r="AA53" i="20" s="1"/>
  <c r="AA58" i="20" s="1"/>
  <c r="AA63" i="20" s="1"/>
  <c r="AA68" i="20" s="1"/>
  <c r="AA73" i="20" s="1"/>
  <c r="AA83" i="20" s="1"/>
  <c r="AA92" i="20" s="1"/>
  <c r="AA95" i="20" s="1"/>
  <c r="AA98" i="20" s="1"/>
  <c r="AA105" i="20" s="1"/>
  <c r="I32" i="20"/>
  <c r="I37" i="20"/>
  <c r="I25" i="20"/>
  <c r="I14" i="20"/>
  <c r="I20" i="20"/>
  <c r="I58" i="20"/>
  <c r="I63" i="20"/>
  <c r="H63" i="20" s="1"/>
  <c r="I68" i="20"/>
  <c r="I73" i="20"/>
  <c r="I78" i="20"/>
  <c r="I83" i="20"/>
  <c r="I15" i="20"/>
  <c r="I53" i="20"/>
  <c r="H53" i="20" s="1"/>
  <c r="I9" i="16"/>
  <c r="M74" i="1"/>
  <c r="J68" i="1" l="1"/>
  <c r="K15" i="1"/>
  <c r="K84" i="1"/>
  <c r="O84" i="1"/>
  <c r="N84" i="1"/>
  <c r="H18" i="1"/>
  <c r="K74" i="1" l="1"/>
  <c r="V74" i="1" s="1"/>
  <c r="L74" i="1" s="1"/>
  <c r="H8" i="1"/>
  <c r="N74" i="1" l="1"/>
  <c r="O74" i="1"/>
  <c r="Q84" i="1"/>
  <c r="H83" i="1"/>
  <c r="P84" i="1"/>
  <c r="H32" i="1" l="1"/>
  <c r="G32" i="1"/>
  <c r="H36" i="1"/>
  <c r="H28" i="1"/>
  <c r="H24" i="1"/>
  <c r="M23" i="16"/>
  <c r="M36" i="16"/>
  <c r="M34" i="16"/>
  <c r="O34" i="16" s="1"/>
  <c r="M33" i="16"/>
  <c r="O33" i="16" s="1"/>
  <c r="AD22" i="16" s="1"/>
  <c r="M32" i="16"/>
  <c r="O32" i="16" s="1"/>
  <c r="AD21" i="16" s="1"/>
  <c r="M30" i="16"/>
  <c r="O30" i="16" s="1"/>
  <c r="M29" i="16"/>
  <c r="O29" i="16" s="1"/>
  <c r="AD20" i="16" s="1"/>
  <c r="M28" i="16"/>
  <c r="O28" i="16" s="1"/>
  <c r="AD19" i="16" s="1"/>
  <c r="M27" i="16"/>
  <c r="O27" i="16" s="1"/>
  <c r="AD18" i="16" s="1"/>
  <c r="M25" i="16"/>
  <c r="O25" i="16" s="1"/>
  <c r="AD17" i="16" s="1"/>
  <c r="O23" i="16"/>
  <c r="AD16" i="16" s="1"/>
  <c r="M21" i="16"/>
  <c r="M20" i="16"/>
  <c r="O20" i="16" s="1"/>
  <c r="AD15" i="16" s="1"/>
  <c r="M18" i="16"/>
  <c r="O18" i="16" s="1"/>
  <c r="M17" i="16"/>
  <c r="O17" i="16" s="1"/>
  <c r="M16" i="16"/>
  <c r="O16" i="16" s="1"/>
  <c r="AA15" i="16"/>
  <c r="AB15" i="16" s="1"/>
  <c r="M15" i="16"/>
  <c r="O15" i="16" s="1"/>
  <c r="AD10" i="16" s="1"/>
  <c r="M13" i="16"/>
  <c r="M12" i="16"/>
  <c r="M11" i="16"/>
  <c r="M10" i="16"/>
  <c r="AA11" i="16" s="1"/>
  <c r="AB11" i="16" s="1"/>
  <c r="M9" i="16"/>
  <c r="O36" i="16" l="1"/>
  <c r="AD23" i="16" s="1"/>
  <c r="AA23" i="16"/>
  <c r="AA24" i="16"/>
  <c r="O9" i="16"/>
  <c r="AD9" i="16" s="1"/>
  <c r="AA9" i="16"/>
  <c r="AB9" i="16" s="1"/>
  <c r="AA21" i="16"/>
  <c r="AB21" i="16" s="1"/>
  <c r="AA13" i="16"/>
  <c r="AB13" i="16" s="1"/>
  <c r="AA17" i="16"/>
  <c r="AB17" i="16" s="1"/>
  <c r="AA19" i="16"/>
  <c r="AB19" i="16" s="1"/>
  <c r="AB23" i="16"/>
  <c r="O10" i="16"/>
  <c r="AD11" i="16" s="1"/>
  <c r="O12" i="16"/>
  <c r="AD13" i="16" s="1"/>
  <c r="AA12" i="16"/>
  <c r="AB12" i="16" s="1"/>
  <c r="AA14" i="16"/>
  <c r="AB14" i="16" s="1"/>
  <c r="AB24" i="16"/>
  <c r="AA10" i="16"/>
  <c r="AB10" i="16" s="1"/>
  <c r="O11" i="16"/>
  <c r="AD12" i="16" s="1"/>
  <c r="O13" i="16"/>
  <c r="AD14" i="16" s="1"/>
  <c r="AA16" i="16"/>
  <c r="AB16" i="16" s="1"/>
  <c r="AA18" i="16"/>
  <c r="AB18" i="16" s="1"/>
  <c r="AA20" i="16"/>
  <c r="AB20" i="16" s="1"/>
  <c r="O21" i="16"/>
  <c r="AD24" i="16" s="1"/>
  <c r="AA22" i="16"/>
  <c r="AB22" i="16" s="1"/>
  <c r="G36" i="1"/>
  <c r="G24" i="1"/>
  <c r="G28" i="1"/>
  <c r="H78" i="1"/>
  <c r="G83" i="1" l="1"/>
  <c r="R84" i="1" s="1"/>
  <c r="M84" i="1" s="1"/>
  <c r="U86" i="1"/>
  <c r="H82" i="1"/>
  <c r="H84" i="1" l="1"/>
  <c r="L84" i="1" l="1"/>
  <c r="V84" i="1"/>
  <c r="H64" i="1"/>
  <c r="K78" i="1"/>
  <c r="M78" i="1" s="1"/>
  <c r="K19" i="1"/>
  <c r="L15" i="1"/>
  <c r="H17" i="1"/>
  <c r="H19" i="1" s="1"/>
  <c r="H14" i="1"/>
  <c r="H13" i="1"/>
  <c r="W19" i="1" l="1"/>
  <c r="R19" i="1"/>
  <c r="W78" i="1"/>
  <c r="R78" i="1"/>
  <c r="W15" i="1"/>
  <c r="Q78" i="1"/>
  <c r="H75" i="1"/>
  <c r="H67" i="1"/>
  <c r="H63" i="1"/>
  <c r="H65" i="1" s="1"/>
  <c r="K65" i="1" s="1"/>
  <c r="H60" i="1"/>
  <c r="H59" i="1"/>
  <c r="H56" i="1"/>
  <c r="H55" i="1"/>
  <c r="R53" i="1"/>
  <c r="H52" i="1"/>
  <c r="H51" i="1"/>
  <c r="H48" i="1"/>
  <c r="H47" i="1"/>
  <c r="H44" i="1"/>
  <c r="H43" i="1"/>
  <c r="H40" i="1"/>
  <c r="H39" i="1"/>
  <c r="M65" i="1" l="1"/>
  <c r="L65" i="1"/>
  <c r="K75" i="1"/>
  <c r="N75" i="1" s="1"/>
  <c r="N73" i="1"/>
  <c r="L73" i="1"/>
  <c r="O73" i="1"/>
  <c r="M73" i="1"/>
  <c r="W86" i="1"/>
  <c r="H57" i="1"/>
  <c r="K57" i="1" s="1"/>
  <c r="O78" i="1"/>
  <c r="H45" i="1"/>
  <c r="V45" i="1" s="1"/>
  <c r="L78" i="1"/>
  <c r="N78" i="1"/>
  <c r="P78" i="1"/>
  <c r="V78" i="1"/>
  <c r="T78" i="1"/>
  <c r="H41" i="1"/>
  <c r="G41" i="1" s="1"/>
  <c r="R41" i="1" s="1"/>
  <c r="H61" i="1"/>
  <c r="T75" i="1"/>
  <c r="V75" i="1"/>
  <c r="H49" i="1"/>
  <c r="K49" i="1" s="1"/>
  <c r="H53" i="1"/>
  <c r="R45" i="1"/>
  <c r="R37" i="1"/>
  <c r="H35" i="1"/>
  <c r="R33" i="1"/>
  <c r="H31" i="1"/>
  <c r="R29" i="1"/>
  <c r="H27" i="1"/>
  <c r="R25" i="1"/>
  <c r="H23" i="1"/>
  <c r="H21" i="1"/>
  <c r="K21" i="1" s="1"/>
  <c r="H15" i="1"/>
  <c r="R15" i="1" s="1"/>
  <c r="H9" i="1"/>
  <c r="H10" i="1"/>
  <c r="H6" i="1"/>
  <c r="K6" i="1" s="1"/>
  <c r="H4" i="1"/>
  <c r="K4" i="1" s="1"/>
  <c r="O75" i="1" l="1"/>
  <c r="M75" i="1"/>
  <c r="L75" i="1"/>
  <c r="N65" i="1"/>
  <c r="V65" i="1"/>
  <c r="O65" i="1"/>
  <c r="O57" i="1"/>
  <c r="L57" i="1"/>
  <c r="T86" i="1"/>
  <c r="L45" i="1"/>
  <c r="N57" i="1"/>
  <c r="K41" i="1"/>
  <c r="M57" i="1"/>
  <c r="V57" i="1"/>
  <c r="L41" i="1"/>
  <c r="N41" i="1" s="1"/>
  <c r="V41" i="1"/>
  <c r="K45" i="1"/>
  <c r="N6" i="1"/>
  <c r="O6" i="1"/>
  <c r="H29" i="1"/>
  <c r="H33" i="1"/>
  <c r="K33" i="1" s="1"/>
  <c r="H37" i="1"/>
  <c r="V53" i="1"/>
  <c r="L53" i="1"/>
  <c r="H25" i="1"/>
  <c r="L21" i="1"/>
  <c r="M21" i="1"/>
  <c r="V21" i="1"/>
  <c r="H11" i="1"/>
  <c r="K11" i="1" s="1"/>
  <c r="K53" i="1"/>
  <c r="V49" i="1"/>
  <c r="L49" i="1"/>
  <c r="M49" i="1" s="1"/>
  <c r="G49" i="1"/>
  <c r="R49" i="1" s="1"/>
  <c r="R86" i="1" s="1"/>
  <c r="O4" i="1"/>
  <c r="N4" i="1"/>
  <c r="V4" i="1"/>
  <c r="P15" i="1"/>
  <c r="Q15" i="1"/>
  <c r="M15" i="1"/>
  <c r="V15" i="1"/>
  <c r="K29" i="1" l="1"/>
  <c r="O29" i="1"/>
  <c r="M53" i="1"/>
  <c r="K25" i="1"/>
  <c r="L25" i="1"/>
  <c r="K37" i="1"/>
  <c r="V37" i="1"/>
  <c r="M37" i="1" s="1"/>
  <c r="O45" i="1"/>
  <c r="N45" i="1"/>
  <c r="L29" i="1"/>
  <c r="M45" i="1"/>
  <c r="N53" i="1"/>
  <c r="O33" i="1"/>
  <c r="M41" i="1"/>
  <c r="L33" i="1"/>
  <c r="S21" i="1"/>
  <c r="S86" i="1" s="1"/>
  <c r="V29" i="1"/>
  <c r="M29" i="1" s="1"/>
  <c r="O37" i="1"/>
  <c r="L37" i="1"/>
  <c r="O53" i="1"/>
  <c r="O41" i="1"/>
  <c r="V33" i="1"/>
  <c r="M33" i="1" s="1"/>
  <c r="O49" i="1"/>
  <c r="L4" i="1"/>
  <c r="N49" i="1"/>
  <c r="O25" i="1"/>
  <c r="V25" i="1"/>
  <c r="N25" i="1" s="1"/>
  <c r="M6" i="1"/>
  <c r="V6" i="1"/>
  <c r="Q19" i="1"/>
  <c r="Q86" i="1" s="1"/>
  <c r="O19" i="1"/>
  <c r="L19" i="1"/>
  <c r="V19" i="1"/>
  <c r="P19" i="1"/>
  <c r="P86" i="1" s="1"/>
  <c r="N19" i="1"/>
  <c r="M19" i="1"/>
  <c r="N11" i="1"/>
  <c r="O11" i="1"/>
  <c r="M11" i="1"/>
  <c r="V11" i="1"/>
  <c r="L11" i="1" s="1"/>
  <c r="O86" i="1" l="1"/>
  <c r="K86" i="1"/>
  <c r="N33" i="1"/>
  <c r="N37" i="1"/>
  <c r="N29" i="1"/>
  <c r="L6" i="1"/>
  <c r="L86" i="1" s="1"/>
  <c r="M25" i="1"/>
  <c r="M4" i="1"/>
  <c r="V73" i="1"/>
  <c r="V86" i="1" s="1"/>
  <c r="N86" i="1" l="1"/>
  <c r="M86" i="1"/>
</calcChain>
</file>

<file path=xl/sharedStrings.xml><?xml version="1.0" encoding="utf-8"?>
<sst xmlns="http://schemas.openxmlformats.org/spreadsheetml/2006/main" count="1143" uniqueCount="356">
  <si>
    <t>NO.</t>
  </si>
  <si>
    <t>QTY</t>
  </si>
  <si>
    <t>Sub Total</t>
  </si>
  <si>
    <t>Grand Total</t>
  </si>
  <si>
    <t>VAT Exempt</t>
  </si>
  <si>
    <t>VAT Exempt Sale</t>
  </si>
  <si>
    <t>Zero Rated</t>
  </si>
  <si>
    <t>Transaction Type</t>
  </si>
  <si>
    <t>Amount</t>
  </si>
  <si>
    <t>Cash</t>
  </si>
  <si>
    <t xml:space="preserve">Kaldereta </t>
  </si>
  <si>
    <t>Halo-Halo</t>
  </si>
  <si>
    <t>Pancit</t>
  </si>
  <si>
    <t xml:space="preserve">Coke </t>
  </si>
  <si>
    <t>Orange Juice</t>
  </si>
  <si>
    <t>Lime Juice</t>
  </si>
  <si>
    <t>Kaldereta</t>
  </si>
  <si>
    <t>Senior/PWD</t>
  </si>
  <si>
    <t>Zero Rated Sale</t>
  </si>
  <si>
    <t>Price</t>
  </si>
  <si>
    <t>(fixed 5%)</t>
  </si>
  <si>
    <t>Item $ Discount</t>
  </si>
  <si>
    <t>(fixed $10)</t>
  </si>
  <si>
    <t>(open - 20%)</t>
  </si>
  <si>
    <t>Open % Item Discount</t>
  </si>
  <si>
    <t>(open - $20)</t>
  </si>
  <si>
    <t>Check % Discount</t>
  </si>
  <si>
    <t>Check $ Discount</t>
  </si>
  <si>
    <t>(fixed 8%)</t>
  </si>
  <si>
    <t>(fixed $8)</t>
  </si>
  <si>
    <t>Open Check % Discount</t>
  </si>
  <si>
    <t>Open Check $ Discount</t>
  </si>
  <si>
    <t>(open $30)</t>
  </si>
  <si>
    <t>Coke</t>
  </si>
  <si>
    <t>Corn Ice Cream</t>
  </si>
  <si>
    <t>Melon Juice</t>
  </si>
  <si>
    <t>Item Void</t>
  </si>
  <si>
    <t>Void/Cancel</t>
  </si>
  <si>
    <t>Refund</t>
  </si>
  <si>
    <t>Payment Method</t>
  </si>
  <si>
    <t>Check</t>
  </si>
  <si>
    <t>Gift Certificate</t>
  </si>
  <si>
    <t>Credit Card</t>
  </si>
  <si>
    <t>On Account</t>
  </si>
  <si>
    <t>Items</t>
  </si>
  <si>
    <t xml:space="preserve">Regular </t>
  </si>
  <si>
    <t xml:space="preserve">w/ 10% Service Surcharge </t>
  </si>
  <si>
    <t>Regular w/ SC/PWD</t>
  </si>
  <si>
    <t>TOTAL</t>
  </si>
  <si>
    <t>Multiple items</t>
  </si>
  <si>
    <t>Senior/PWD with Regular</t>
  </si>
  <si>
    <t>Item % Discount</t>
  </si>
  <si>
    <t>Regular</t>
  </si>
  <si>
    <t>Regular with quantity</t>
  </si>
  <si>
    <t>Multiple Payments</t>
  </si>
  <si>
    <t>Data Quality Assurance</t>
  </si>
  <si>
    <t xml:space="preserve">Procedures for </t>
  </si>
  <si>
    <t>Krypton POS</t>
  </si>
  <si>
    <r>
      <t>1.</t>
    </r>
    <r>
      <rPr>
        <b/>
        <sz val="7"/>
        <color theme="1"/>
        <rFont val="Times New Roman"/>
        <family val="1"/>
      </rPr>
      <t xml:space="preserve">    </t>
    </r>
    <r>
      <rPr>
        <sz val="11"/>
        <color theme="1"/>
        <rFont val="Arial"/>
        <family val="2"/>
      </rPr>
      <t xml:space="preserve">Open </t>
    </r>
    <r>
      <rPr>
        <sz val="11"/>
        <color rgb="FF70AD47"/>
        <rFont val="Arial"/>
        <family val="2"/>
      </rPr>
      <t xml:space="preserve">KryptonPOS_DataTestingScenarios.xlsx </t>
    </r>
    <r>
      <rPr>
        <sz val="11"/>
        <color theme="1"/>
        <rFont val="Arial"/>
        <family val="2"/>
      </rPr>
      <t>files and Krypton POS software.</t>
    </r>
  </si>
  <si>
    <r>
      <t>4.</t>
    </r>
    <r>
      <rPr>
        <b/>
        <sz val="7"/>
        <color theme="1"/>
        <rFont val="Times New Roman"/>
        <family val="1"/>
      </rPr>
      <t xml:space="preserve">    </t>
    </r>
    <r>
      <rPr>
        <sz val="11"/>
        <color theme="1"/>
        <rFont val="Arial"/>
        <family val="2"/>
      </rPr>
      <t xml:space="preserve">If you leave a case scenario unchecked then, make a screenshot of that figures errors and save it as </t>
    </r>
    <r>
      <rPr>
        <sz val="11"/>
        <color rgb="FFED7D31"/>
        <rFont val="Arial"/>
        <family val="2"/>
      </rPr>
      <t>KPOSdata_errornumber.png</t>
    </r>
    <r>
      <rPr>
        <sz val="11"/>
        <color theme="1"/>
        <rFont val="Arial"/>
        <family val="2"/>
      </rPr>
      <t xml:space="preserve"> files. </t>
    </r>
  </si>
  <si>
    <t>Open $ Item Discount</t>
  </si>
  <si>
    <t>GUESS COUNT: 2</t>
  </si>
  <si>
    <t xml:space="preserve">GUEST COUNT: 2 </t>
  </si>
  <si>
    <t xml:space="preserve">       And make a folder and name it as KPOSdataerrors_no.build_date. </t>
  </si>
  <si>
    <t xml:space="preserve">               NOTE: Make sure those item prices are right.</t>
  </si>
  <si>
    <t xml:space="preserve">                    NOTE: Make sure this folder is uploaded in OneDrive.</t>
  </si>
  <si>
    <r>
      <t>2.</t>
    </r>
    <r>
      <rPr>
        <b/>
        <sz val="7"/>
        <color theme="1"/>
        <rFont val="Times New Roman"/>
        <family val="1"/>
      </rPr>
      <t xml:space="preserve">    </t>
    </r>
    <r>
      <rPr>
        <sz val="11"/>
        <color theme="1"/>
        <rFont val="Arial"/>
        <family val="2"/>
      </rPr>
      <t xml:space="preserve">Replicate each scenario in the 'Testing Scenarios' worksheet in the excel file to the Krypton POS software. Compare each figures in the Excel and the Krypton POS if they will match. </t>
    </r>
  </si>
  <si>
    <r>
      <t>3.</t>
    </r>
    <r>
      <rPr>
        <b/>
        <sz val="7"/>
        <color theme="1"/>
        <rFont val="Times New Roman"/>
        <family val="1"/>
      </rPr>
      <t xml:space="preserve">    </t>
    </r>
    <r>
      <rPr>
        <sz val="11"/>
        <color theme="1"/>
        <rFont val="Arial"/>
        <family val="2"/>
      </rPr>
      <t>If the figures in the excel file and in the POS match in a case scenario then, check the checkbox corresponds to that scenario in the 'Testing Scenarios' worksheet. If not, then leave it uncheck.</t>
    </r>
  </si>
  <si>
    <r>
      <t xml:space="preserve">      5.</t>
    </r>
    <r>
      <rPr>
        <b/>
        <sz val="7"/>
        <color theme="1"/>
        <rFont val="Times New Roman"/>
        <family val="1"/>
      </rPr>
      <t xml:space="preserve">    </t>
    </r>
    <r>
      <rPr>
        <sz val="11"/>
        <color theme="1"/>
        <rFont val="Arial"/>
        <family val="2"/>
      </rPr>
      <t>If those all scenarios are checked, then the Krypton POS build/version is passed in Data Quality Assurance. If not, then that build/version were not passed.</t>
    </r>
  </si>
  <si>
    <t>Objective</t>
  </si>
  <si>
    <t>Introduction</t>
  </si>
  <si>
    <t>Target Audience</t>
  </si>
  <si>
    <t>To do data validation whenever they are a release of new build of Krypton POS.</t>
  </si>
  <si>
    <t>TS Team</t>
  </si>
  <si>
    <t>Itm/Chck Disc</t>
  </si>
  <si>
    <t>TB for SC/PWD</t>
  </si>
  <si>
    <t>As part of POS product development process, data quality assurance must be accurate, easy, and fast.</t>
  </si>
  <si>
    <t>Item Disc Apply to</t>
  </si>
  <si>
    <t>(20 % before 12% VAT)</t>
  </si>
  <si>
    <t>SC/PWD Item Discount</t>
  </si>
  <si>
    <t xml:space="preserve">Qty </t>
  </si>
  <si>
    <t xml:space="preserve">Menu/Recipe </t>
  </si>
  <si>
    <t>Ingredients</t>
  </si>
  <si>
    <t xml:space="preserve">Chicken </t>
  </si>
  <si>
    <t xml:space="preserve">Onion </t>
  </si>
  <si>
    <t>Garlic</t>
  </si>
  <si>
    <t>Coco Oil</t>
  </si>
  <si>
    <t xml:space="preserve">Pancit </t>
  </si>
  <si>
    <t>Beef</t>
  </si>
  <si>
    <t>Onion</t>
  </si>
  <si>
    <t xml:space="preserve">Garlic </t>
  </si>
  <si>
    <t>Ice</t>
  </si>
  <si>
    <t xml:space="preserve"> </t>
  </si>
  <si>
    <t>Orange</t>
  </si>
  <si>
    <t xml:space="preserve">  </t>
  </si>
  <si>
    <t>Lime</t>
  </si>
  <si>
    <t>Ube Ice Cream</t>
  </si>
  <si>
    <t>Leche Plan</t>
  </si>
  <si>
    <t>Sago</t>
  </si>
  <si>
    <t>Vanilla Ice Cream</t>
  </si>
  <si>
    <t>Corn</t>
  </si>
  <si>
    <t xml:space="preserve">Melon </t>
  </si>
  <si>
    <t xml:space="preserve">Base Unit </t>
  </si>
  <si>
    <t>Stock Unit</t>
  </si>
  <si>
    <t>pieces</t>
  </si>
  <si>
    <t>kilogram</t>
  </si>
  <si>
    <t>pack</t>
  </si>
  <si>
    <t>millimeters</t>
  </si>
  <si>
    <t>cup</t>
  </si>
  <si>
    <t>cubes</t>
  </si>
  <si>
    <t>bottle</t>
  </si>
  <si>
    <t>liter</t>
  </si>
  <si>
    <t xml:space="preserve">pack </t>
  </si>
  <si>
    <t>scoops</t>
  </si>
  <si>
    <t xml:space="preserve">bottle </t>
  </si>
  <si>
    <t>kilogram(s)</t>
  </si>
  <si>
    <t>pack(s)</t>
  </si>
  <si>
    <t>liter(s)</t>
  </si>
  <si>
    <t>bottle(s)</t>
  </si>
  <si>
    <t>cup(s)</t>
  </si>
  <si>
    <t>teaspoons</t>
  </si>
  <si>
    <t>Pork</t>
  </si>
  <si>
    <t>Total Stock Units</t>
  </si>
  <si>
    <t>cube(s)</t>
  </si>
  <si>
    <t>piece(s)</t>
  </si>
  <si>
    <t>teaspoon(s)</t>
  </si>
  <si>
    <t>scoop(s)</t>
  </si>
  <si>
    <t xml:space="preserve">millimeter(s) </t>
  </si>
  <si>
    <t>millimeter(s)</t>
  </si>
  <si>
    <t>pieces(s)</t>
  </si>
  <si>
    <t>Melon</t>
  </si>
  <si>
    <t>Chicken</t>
  </si>
  <si>
    <t>Base Units</t>
  </si>
  <si>
    <t>Stock Units</t>
  </si>
  <si>
    <t xml:space="preserve">scoops </t>
  </si>
  <si>
    <t xml:space="preserve">teaspoons </t>
  </si>
  <si>
    <t>LEGEND:</t>
  </si>
  <si>
    <t>ID</t>
  </si>
  <si>
    <t>Total Base Units</t>
  </si>
  <si>
    <t>Ice vary but not twice</t>
  </si>
  <si>
    <t>x2</t>
  </si>
  <si>
    <t>These conversion are subjectives for the data test purpose  only.</t>
  </si>
  <si>
    <t>NOTE:</t>
  </si>
  <si>
    <t>DATA SETS FOR INVENTORY TESTING</t>
  </si>
  <si>
    <t>GROSS SALES</t>
  </si>
  <si>
    <t>DISCOUNTS</t>
  </si>
  <si>
    <t>Promotions&gt; Discount Setup</t>
  </si>
  <si>
    <t>Name</t>
  </si>
  <si>
    <t>SC/PWD Discount</t>
  </si>
  <si>
    <t>Sc/PWD Item Discount</t>
  </si>
  <si>
    <t>Open Item % Discount</t>
  </si>
  <si>
    <t>Open Item $ Discount</t>
  </si>
  <si>
    <t>Type</t>
  </si>
  <si>
    <t>Fixed % Check Discount</t>
  </si>
  <si>
    <t>Fixed % Item Discount</t>
  </si>
  <si>
    <t>Fixed Item % Discount</t>
  </si>
  <si>
    <t>Fixed $ Item Discount</t>
  </si>
  <si>
    <t>Open % Check Discount</t>
  </si>
  <si>
    <t>Open $ Check Discount</t>
  </si>
  <si>
    <t>Fixed $ Check Discount</t>
  </si>
  <si>
    <t>INVENTORY</t>
  </si>
  <si>
    <t>Menu&gt; Ingredients Setup</t>
  </si>
  <si>
    <t>Name of Ingredients</t>
  </si>
  <si>
    <t>piece</t>
  </si>
  <si>
    <t xml:space="preserve"> =</t>
  </si>
  <si>
    <t xml:space="preserve"> = </t>
  </si>
  <si>
    <t>base unit</t>
  </si>
  <si>
    <t>stock unit</t>
  </si>
  <si>
    <t>Measurement Unit</t>
  </si>
  <si>
    <t>millimeter</t>
  </si>
  <si>
    <t>scoop</t>
  </si>
  <si>
    <t>teaspoon</t>
  </si>
  <si>
    <t>cube</t>
  </si>
  <si>
    <t>Menu&gt;Menu Recipe Setup</t>
  </si>
  <si>
    <t>Menu Recipe</t>
  </si>
  <si>
    <t>Ingredinets</t>
  </si>
  <si>
    <t>Quantity</t>
  </si>
  <si>
    <t>Unit Measure</t>
  </si>
  <si>
    <t>SURCHARGE</t>
  </si>
  <si>
    <t>Settlement&gt;Surcharge Setup</t>
  </si>
  <si>
    <t>Set Service to before Tax</t>
  </si>
  <si>
    <t>Layout&gt;Function Layout</t>
  </si>
  <si>
    <t>Select FAST ORDER SCENE</t>
  </si>
  <si>
    <t>TAX/NO TAX</t>
  </si>
  <si>
    <t>SQLyog</t>
  </si>
  <si>
    <t>Set REFUND Button</t>
  </si>
  <si>
    <t>Refunded Item in BLUE</t>
  </si>
  <si>
    <t>Lime  Juice with ice</t>
  </si>
  <si>
    <t>W/ Multiple quantity</t>
  </si>
  <si>
    <t>GC1</t>
  </si>
  <si>
    <t>=</t>
  </si>
  <si>
    <t>NET SALES</t>
  </si>
  <si>
    <t>Net Sales</t>
  </si>
  <si>
    <t>Discounts</t>
  </si>
  <si>
    <t>Surcharges</t>
  </si>
  <si>
    <t>Refunds</t>
  </si>
  <si>
    <t>VAT Sales</t>
  </si>
  <si>
    <t>12%  VAT</t>
  </si>
  <si>
    <r>
      <rPr>
        <b/>
        <sz val="16"/>
        <color rgb="FFFF0000"/>
        <rFont val="Malgun Gothic"/>
        <family val="2"/>
      </rPr>
      <t>*</t>
    </r>
    <r>
      <rPr>
        <b/>
        <sz val="11"/>
        <color theme="1"/>
        <rFont val="Malgun Gothic"/>
        <family val="2"/>
      </rPr>
      <t xml:space="preserve">TOTAL </t>
    </r>
  </si>
  <si>
    <r>
      <rPr>
        <sz val="20"/>
        <color rgb="FFFF0000"/>
        <rFont val="Calibri"/>
        <family val="2"/>
        <scheme val="minor"/>
      </rPr>
      <t>*</t>
    </r>
    <r>
      <rPr>
        <sz val="14"/>
        <color theme="1"/>
        <rFont val="Calibri"/>
        <family val="2"/>
        <scheme val="minor"/>
      </rPr>
      <t>of Item Summary(inclusion of zero rated sales)</t>
    </r>
  </si>
  <si>
    <t>Voided item in RED</t>
  </si>
  <si>
    <t>No.</t>
  </si>
  <si>
    <t xml:space="preserve">Build Status </t>
  </si>
  <si>
    <t>% Fixed Status</t>
  </si>
  <si>
    <t>Checker</t>
  </si>
  <si>
    <t>Update Details</t>
  </si>
  <si>
    <t>Date Checked</t>
  </si>
  <si>
    <t>Time Started</t>
  </si>
  <si>
    <t>Time Finished</t>
  </si>
  <si>
    <t xml:space="preserve">Build No. </t>
  </si>
  <si>
    <t>Date Release</t>
  </si>
  <si>
    <t>Data Issues STATUS</t>
  </si>
  <si>
    <t>Data Issues</t>
  </si>
  <si>
    <t>Bug Processes</t>
  </si>
  <si>
    <t>Comments/Recommendations</t>
  </si>
  <si>
    <t>NOT PASSED</t>
  </si>
  <si>
    <t>James David Matoy</t>
  </si>
  <si>
    <t>1.67.25.300</t>
  </si>
  <si>
    <t>Refund feature is added.</t>
  </si>
  <si>
    <t>October 17, 2018</t>
  </si>
  <si>
    <t>1.68.16.302</t>
  </si>
  <si>
    <t>1.Negative Change in the Order Screen  after the payment was added.</t>
  </si>
  <si>
    <t>1. Disapperance of Sub Total and Grand Total in the Settle Screen.</t>
  </si>
  <si>
    <t>2.GROSS SALES(GRAND TOTAL) and Payment Summary has a Discrepancy of 0.01.</t>
  </si>
  <si>
    <t>2.In the recall, retain the Sub Total and Grand Total that are already deducted with the refund.</t>
  </si>
  <si>
    <t>http://prntscr.com/l6zut5</t>
  </si>
  <si>
    <t>3.Is the NET SALES is equal to GROSS SALES?</t>
  </si>
  <si>
    <t>PROBLEMATIC</t>
  </si>
  <si>
    <t>3. In Z reading, the extended price of refunded item was not deducted in Item Summary.</t>
  </si>
  <si>
    <t>4. In Z reading, the VAT amount of refunded item was not deducted in VAT Summary.</t>
  </si>
  <si>
    <t>5. In Z reading, the VATable Sales of refunded item was not deducted in VAT Summary.</t>
  </si>
  <si>
    <t>6. in Z reading, Refunds Summary is not displayed.</t>
  </si>
  <si>
    <t>October 18, 2018</t>
  </si>
  <si>
    <r>
      <t xml:space="preserve">3.Is the NET SALES is equal to GROSS SALES in the Z and Z reading? </t>
    </r>
    <r>
      <rPr>
        <b/>
        <sz val="11"/>
        <color theme="9"/>
        <rFont val="Calibri"/>
        <family val="2"/>
        <scheme val="minor"/>
      </rPr>
      <t>(RESOLVED)</t>
    </r>
  </si>
  <si>
    <t>FIXED</t>
  </si>
  <si>
    <t>October 19, 2018</t>
  </si>
  <si>
    <t>1. Iitem $ Discount is not applied to a number of the same items.</t>
  </si>
  <si>
    <t>Log Settle button</t>
  </si>
  <si>
    <t>Log Back/Home button after (item) void</t>
  </si>
  <si>
    <t xml:space="preserve">Status </t>
  </si>
  <si>
    <t>SUMMARY TAB:</t>
  </si>
  <si>
    <t>1. Session Summary</t>
  </si>
  <si>
    <t>http://prntscr.com/l7cvnx</t>
  </si>
  <si>
    <t>http://prntscr.com/l7cw4b</t>
  </si>
  <si>
    <t>http://prntscr.com/l7cwaw</t>
  </si>
  <si>
    <t xml:space="preserve">2. Session Details </t>
  </si>
  <si>
    <t>http://prntscr.com/l7cwm1</t>
  </si>
  <si>
    <t>http://prntscr.com/l7cwtk</t>
  </si>
  <si>
    <t>3. Daily Summary</t>
  </si>
  <si>
    <t>http://prntscr.com/l7cxag</t>
  </si>
  <si>
    <t>http://prntscr.com/l7cxnk</t>
  </si>
  <si>
    <t>http://prntscr.com/l7cy4u</t>
  </si>
  <si>
    <t>4. Void and Discounts Summary</t>
  </si>
  <si>
    <t>http://prntscr.com/l7cz5h</t>
  </si>
  <si>
    <t>5. Detailed Sales Summary</t>
  </si>
  <si>
    <t>http://prntscr.com/l7czrp</t>
  </si>
  <si>
    <t>http://prntscr.com/l7d0a2</t>
  </si>
  <si>
    <t>http://prntscr.com/l7d0rw</t>
  </si>
  <si>
    <t>http://prntscr.com/l7d1zo</t>
  </si>
  <si>
    <t>http://prntscr.com/l7d2io</t>
  </si>
  <si>
    <t>w221</t>
  </si>
  <si>
    <t>http://prntscr.com/l7d307</t>
  </si>
  <si>
    <t>Refund feature has not yet take effect</t>
  </si>
  <si>
    <t>10:32am</t>
  </si>
  <si>
    <t xml:space="preserve">1. Horizontal Row Bar Chart for Top Sold Menu Items for more than 20 item sales in Dashboard. </t>
  </si>
  <si>
    <t>http://prntscr.com/l7rycu</t>
  </si>
  <si>
    <t>2. Pie Chart for Top Sold Menu Items for less than 20 item sales in Dashboard.</t>
  </si>
  <si>
    <t>http://prntscr.com/l7ryzz</t>
  </si>
  <si>
    <t>3. To toggle between pie chart and horizontal row bar chart.</t>
  </si>
  <si>
    <t>http://prntscr.com/l7s0ds</t>
  </si>
  <si>
    <t xml:space="preserve">4. You cannot access dashboard  you close it in Krypton Reports. </t>
  </si>
  <si>
    <t xml:space="preserve">    It can only appear again when you close the Krypton Reports and open the Reports again.</t>
  </si>
  <si>
    <t>http://prntscr.com/l7s1kk</t>
  </si>
  <si>
    <t>http://prntscr.com/l7s28p</t>
  </si>
  <si>
    <t>http://prntscr.com/l7s3ak</t>
  </si>
  <si>
    <t>http://prntscr.com/l7s3tq</t>
  </si>
  <si>
    <t>6. Weekly Summary</t>
  </si>
  <si>
    <t>http://prntscr.com/l7s6tk</t>
  </si>
  <si>
    <t>7. Item Gross Sales Summary</t>
  </si>
  <si>
    <t>http://prntscr.com/l7s7t0</t>
  </si>
  <si>
    <t>SALES TAB</t>
  </si>
  <si>
    <t>1. Item Sales</t>
  </si>
  <si>
    <t xml:space="preserve"> - (Group By: Menu Category)</t>
  </si>
  <si>
    <t>http://prntscr.com/l7s9vk</t>
  </si>
  <si>
    <t xml:space="preserve"> -(Group By: Menu Group)</t>
  </si>
  <si>
    <t>http://prntscr.com/l7sijm</t>
  </si>
  <si>
    <t>2. Group Sales</t>
  </si>
  <si>
    <t>http://prntscr.com/l7sjol</t>
  </si>
  <si>
    <t>3. Sales By Group Type</t>
  </si>
  <si>
    <t>http://prntscr.com/l7skyq</t>
  </si>
  <si>
    <t>4. Sales By Revenue Center</t>
  </si>
  <si>
    <t>http://prntscr.com/l7slq2</t>
  </si>
  <si>
    <t>5. Sales By Form Of Payment</t>
  </si>
  <si>
    <t>http://prntscr.com/l7smhk</t>
  </si>
  <si>
    <t>6. Tax Report</t>
  </si>
  <si>
    <t>http://prntscr.com/l7soeu</t>
  </si>
  <si>
    <t>7. Sales By Server</t>
  </si>
  <si>
    <t>http://prntscr.com/l7spd0</t>
  </si>
  <si>
    <t>CASH TRAY TAB</t>
  </si>
  <si>
    <t>1. Consolidated Cash Tray</t>
  </si>
  <si>
    <t>http://prntscr.com/l7sqol</t>
  </si>
  <si>
    <t xml:space="preserve">2. Cashier Banking </t>
  </si>
  <si>
    <t>http://prntscr.com/l7ss55</t>
  </si>
  <si>
    <t>http://prntscr.com/l7ssx2</t>
  </si>
  <si>
    <t>http://prntscr.com/l7st73</t>
  </si>
  <si>
    <t>3. Money Drops Detail Report</t>
  </si>
  <si>
    <t>http://prntscr.com/l7sthv</t>
  </si>
  <si>
    <t>4. Paid Outs Detail Report</t>
  </si>
  <si>
    <t>http://prntscr.com/l7stwi</t>
  </si>
  <si>
    <t>5. Daily Remittance And Collection Report</t>
  </si>
  <si>
    <t>http://prntscr.com/l7svm9</t>
  </si>
  <si>
    <t>Critical Error in KryptonBO</t>
  </si>
  <si>
    <t>October 23, 2018</t>
  </si>
  <si>
    <t>1. The Inventory figures set in Krypton BO becomes double in Krypton Reports.</t>
  </si>
  <si>
    <t>1. Put Edit button besides Add and Remove buttons in Menu&gt;Menu&gt;Menu Recipe Setup in Krypton BO.</t>
  </si>
  <si>
    <t>http://prntscr.com/l99dt5</t>
  </si>
  <si>
    <t>http://prntscr.com/l99e6m</t>
  </si>
  <si>
    <t>http://prntscr.com/l9oupg</t>
  </si>
  <si>
    <t>November 8, 2018</t>
  </si>
  <si>
    <t>1.96.4.303</t>
  </si>
  <si>
    <t>11:AM</t>
  </si>
  <si>
    <t>1.69.4.303</t>
  </si>
  <si>
    <t>TAB Report</t>
  </si>
  <si>
    <t>SALES_GroupSales</t>
  </si>
  <si>
    <t>SALES_ItemSales</t>
  </si>
  <si>
    <t>SALES_SalesByFormOfPayment</t>
  </si>
  <si>
    <t>SALES_SalesByGroupType</t>
  </si>
  <si>
    <t>SALES_ByRevenueType</t>
  </si>
  <si>
    <t>SALES_ByServer</t>
  </si>
  <si>
    <t>SALES_TaxReport</t>
  </si>
  <si>
    <t>SUMMARY_DetailedSalesSummary</t>
  </si>
  <si>
    <t>SUMMARY_ItemGrossSales</t>
  </si>
  <si>
    <t>SUMMARY_SessionDetails</t>
  </si>
  <si>
    <t>SUMMARY_VoidandDisccountsDetails</t>
  </si>
  <si>
    <t>Confirmed</t>
  </si>
  <si>
    <t>To be tested</t>
  </si>
  <si>
    <t>Reported</t>
  </si>
  <si>
    <t>The quantity of a certain item with modifier was doubled.</t>
  </si>
  <si>
    <t>Change the name of Gross Sales into Total (of Item Summary).</t>
  </si>
  <si>
    <t>The calculation of Net Sales is wrong. The refund is not yet deducted.</t>
  </si>
  <si>
    <t>The refunded amount was not yet deducted.</t>
  </si>
  <si>
    <t>Remove the unneeded display figures.</t>
  </si>
  <si>
    <t>Remove the word Taxed in Total Taxed Sales.</t>
  </si>
  <si>
    <t>The associated figures to the refund is not yet deducted.</t>
  </si>
  <si>
    <t>Make it two decimal places. Make it known which kind of payment are these.</t>
  </si>
  <si>
    <t>Amount of void and refund items is not yet refunded in the total.</t>
  </si>
  <si>
    <t xml:space="preserve">CORRECT </t>
  </si>
  <si>
    <t>KRYPTON</t>
  </si>
  <si>
    <t>X/Z READING</t>
  </si>
  <si>
    <t>SESSION DETAILS in KRYPTON REPORTS</t>
  </si>
  <si>
    <t>TAXES</t>
  </si>
  <si>
    <t>SESSION SUMARRY in KRYPTON REPORTS</t>
  </si>
  <si>
    <t>RECEIVED #</t>
  </si>
  <si>
    <t>TAX Exempt</t>
  </si>
  <si>
    <t>GROSS SALES/FT</t>
  </si>
  <si>
    <t>Comp &amp; IC Disc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</si>
</sst>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6" x14ac:knownFonts="1">
    <font>
      <sz val="11"/>
      <color theme="1"/>
      <name val="Calibri"/>
      <family val="2"/>
      <scheme val="minor"/>
    </font>
    <font>
      <b/>
      <sz val="11"/>
      <color theme="1"/>
      <name val="Malgun Gothic"/>
      <family val="2"/>
    </font>
    <font>
      <sz val="11"/>
      <color theme="1"/>
      <name val="Malgun Gothic"/>
      <family val="2"/>
    </font>
    <font>
      <sz val="11"/>
      <color rgb="FFFF0000"/>
      <name val="Calibri"/>
      <family val="2"/>
      <scheme val="minor"/>
    </font>
    <font>
      <b/>
      <sz val="14"/>
      <color theme="1"/>
      <name val="Arial"/>
      <family val="2"/>
    </font>
    <font>
      <b/>
      <sz val="20"/>
      <color theme="1"/>
      <name val="Arial"/>
      <family val="2"/>
    </font>
    <font>
      <b/>
      <sz val="26"/>
      <color theme="1"/>
      <name val="Arial"/>
      <family val="2"/>
    </font>
    <font>
      <b/>
      <sz val="11"/>
      <color theme="1"/>
      <name val="Arial"/>
      <family val="2"/>
    </font>
    <font>
      <b/>
      <sz val="7"/>
      <color theme="1"/>
      <name val="Times New Roman"/>
      <family val="1"/>
    </font>
    <font>
      <sz val="11"/>
      <color theme="1"/>
      <name val="Arial"/>
      <family val="2"/>
    </font>
    <font>
      <sz val="11"/>
      <color rgb="FF70AD47"/>
      <name val="Arial"/>
      <family val="2"/>
    </font>
    <font>
      <sz val="11"/>
      <color rgb="FFED7D31"/>
      <name val="Arial"/>
      <family val="2"/>
    </font>
    <font>
      <b/>
      <sz val="11"/>
      <color theme="1"/>
      <name val="Calibri"/>
      <family val="2"/>
      <scheme val="minor"/>
    </font>
    <font>
      <b/>
      <sz val="11"/>
      <name val="Calibri"/>
      <family val="2"/>
      <scheme val="minor"/>
    </font>
    <font>
      <sz val="11"/>
      <name val="Calibri"/>
      <family val="2"/>
      <scheme val="minor"/>
    </font>
    <font>
      <sz val="11"/>
      <color rgb="FFC00000"/>
      <name val="Calibri"/>
      <family val="2"/>
      <scheme val="minor"/>
    </font>
    <font>
      <b/>
      <sz val="22"/>
      <color theme="1"/>
      <name val="Calibri"/>
      <family val="2"/>
      <scheme val="minor"/>
    </font>
    <font>
      <sz val="11"/>
      <color theme="4"/>
      <name val="Calibri"/>
      <family val="2"/>
      <scheme val="minor"/>
    </font>
    <font>
      <b/>
      <sz val="11"/>
      <color rgb="FFFF0000"/>
      <name val="Calibri"/>
      <family val="2"/>
      <scheme val="minor"/>
    </font>
    <font>
      <u/>
      <sz val="11"/>
      <color theme="1"/>
      <name val="Calibri"/>
      <family val="2"/>
      <scheme val="minor"/>
    </font>
    <font>
      <b/>
      <sz val="14"/>
      <color theme="1"/>
      <name val="Calibri"/>
      <family val="2"/>
      <scheme val="minor"/>
    </font>
    <font>
      <b/>
      <sz val="14"/>
      <color rgb="FFFF0000"/>
      <name val="Calibri"/>
      <family val="2"/>
      <scheme val="minor"/>
    </font>
    <font>
      <b/>
      <sz val="18"/>
      <name val="Calibri"/>
      <family val="2"/>
      <scheme val="minor"/>
    </font>
    <font>
      <b/>
      <sz val="18"/>
      <color theme="1"/>
      <name val="Calibri"/>
      <family val="2"/>
      <scheme val="minor"/>
    </font>
    <font>
      <b/>
      <sz val="20"/>
      <color theme="1"/>
      <name val="Calibri"/>
      <family val="2"/>
      <scheme val="minor"/>
    </font>
    <font>
      <b/>
      <sz val="18"/>
      <color theme="0"/>
      <name val="Calibri"/>
      <family val="2"/>
      <scheme val="minor"/>
    </font>
    <font>
      <b/>
      <sz val="14"/>
      <color theme="1"/>
      <name val="Malgun Gothic"/>
      <family val="2"/>
    </font>
    <font>
      <b/>
      <sz val="16"/>
      <color rgb="FFFF0000"/>
      <name val="Malgun Gothic"/>
      <family val="2"/>
    </font>
    <font>
      <sz val="14"/>
      <color theme="1"/>
      <name val="Calibri"/>
      <family val="2"/>
      <scheme val="minor"/>
    </font>
    <font>
      <sz val="20"/>
      <color rgb="FFFF0000"/>
      <name val="Calibri"/>
      <family val="2"/>
      <scheme val="minor"/>
    </font>
    <font>
      <b/>
      <sz val="14"/>
      <color theme="4"/>
      <name val="Calibri"/>
      <family val="2"/>
      <scheme val="minor"/>
    </font>
    <font>
      <b/>
      <sz val="18"/>
      <color theme="1"/>
      <name val="Malgun Gothic"/>
      <family val="2"/>
    </font>
    <font>
      <b/>
      <sz val="14"/>
      <color rgb="FFFFC000"/>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b/>
      <sz val="11"/>
      <color theme="9"/>
      <name val="Calibri"/>
      <family val="2"/>
      <scheme val="minor"/>
    </font>
    <font>
      <b/>
      <sz val="16"/>
      <color theme="1"/>
      <name val="Calibri"/>
      <family val="2"/>
      <scheme val="minor"/>
    </font>
    <font>
      <b/>
      <sz val="16"/>
      <color theme="0"/>
      <name val="Calibri"/>
      <family val="2"/>
      <scheme val="minor"/>
    </font>
    <font>
      <b/>
      <sz val="11"/>
      <color rgb="FF0000FF"/>
      <name val="Calibri"/>
      <family val="2"/>
      <scheme val="minor"/>
    </font>
    <font>
      <sz val="14"/>
      <color rgb="FF0000FF"/>
      <name val="Calibri"/>
      <family val="2"/>
      <scheme val="minor"/>
    </font>
    <font>
      <sz val="11"/>
      <color rgb="FF0000FF"/>
      <name val="Calibri"/>
      <family val="2"/>
      <scheme val="minor"/>
    </font>
    <font>
      <b/>
      <sz val="11"/>
      <color rgb="FFFFA500"/>
      <name val="Calibri"/>
      <family val="2"/>
      <scheme val="minor"/>
    </font>
    <font>
      <sz val="11"/>
      <color rgb="FFFFA500"/>
      <name val="Calibri"/>
      <family val="2"/>
      <scheme val="minor"/>
    </font>
    <font>
      <b/>
      <sz val="14"/>
      <color rgb="FFFFA500"/>
      <name val="Calibri"/>
      <family val="2"/>
      <scheme val="minor"/>
    </font>
    <font>
      <sz val="14"/>
      <color rgb="FFFFA500"/>
      <name val="Calibri"/>
      <family val="2"/>
      <scheme val="minor"/>
    </font>
    <font>
      <b/>
      <sz val="16"/>
      <color theme="1"/>
      <name val="Malgun Gothic"/>
      <family val="2"/>
    </font>
    <font>
      <u/>
      <sz val="11"/>
      <color rgb="FF0000FF"/>
      <name val="Calibri"/>
      <family val="2"/>
      <scheme val="minor"/>
    </font>
    <font>
      <b/>
      <sz val="11"/>
      <color theme="0"/>
      <name val="Malgun Gothic"/>
      <family val="2"/>
    </font>
    <font>
      <b/>
      <sz val="14"/>
      <color theme="0"/>
      <name val="Malgun Gothic"/>
      <family val="2"/>
    </font>
    <font>
      <b/>
      <sz val="12"/>
      <color theme="0"/>
      <name val="Calibri"/>
      <family val="2"/>
      <scheme val="minor"/>
    </font>
    <font>
      <b/>
      <sz val="14"/>
      <color rgb="FF92D050"/>
      <name val="Calibri"/>
      <family val="2"/>
      <scheme val="minor"/>
    </font>
    <font>
      <u/>
      <sz val="11"/>
      <color rgb="FFFFA500"/>
      <name val="Calibri"/>
      <family val="2"/>
      <scheme val="minor"/>
    </font>
    <font>
      <sz val="18"/>
      <color theme="0"/>
      <name val="Calibri"/>
      <family val="2"/>
      <scheme val="minor"/>
    </font>
    <font>
      <b/>
      <sz val="20"/>
      <color theme="0"/>
      <name val="Calibri"/>
      <family val="2"/>
      <scheme val="minor"/>
    </font>
    <font>
      <sz val="11"/>
      <color rgb="FF000000"/>
      <name val="Calibri"/>
      <family val="2"/>
    </font>
  </fonts>
  <fills count="1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rgb="FFFFC000"/>
        <bgColor indexed="64"/>
      </patternFill>
    </fill>
    <fill>
      <patternFill patternType="solid">
        <fgColor rgb="FFFFA500"/>
        <bgColor indexed="64"/>
      </patternFill>
    </fill>
    <fill>
      <patternFill patternType="solid">
        <fgColor theme="5" tint="0.79998168889431442"/>
        <bgColor indexed="64"/>
      </patternFill>
    </fill>
    <fill>
      <patternFill patternType="solid">
        <fgColor theme="5" tint="0.59999389629810485"/>
        <bgColor indexed="64"/>
      </patternFill>
    </fill>
  </fills>
  <borders count="6">
    <border>
      <left/>
      <right/>
      <top/>
      <bottom/>
      <diagonal/>
    </border>
    <border>
      <left/>
      <right/>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5" fillId="0" borderId="0" applyNumberFormat="0" applyFill="0" applyBorder="0" applyAlignment="0" applyProtection="0"/>
  </cellStyleXfs>
  <cellXfs count="280">
    <xf numFmtId="0" fontId="0" fillId="0" borderId="0" xfId="0"/>
    <xf numFmtId="4" fontId="0" fillId="2" borderId="0" xfId="0" applyNumberFormat="1" applyFill="1" applyBorder="1" applyProtection="1"/>
    <xf numFmtId="0" fontId="2" fillId="0" borderId="0" xfId="0" applyFont="1" applyProtection="1">
      <protection locked="0"/>
    </xf>
    <xf numFmtId="0" fontId="0" fillId="2" borderId="0" xfId="0" applyFill="1" applyProtection="1">
      <protection locked="0"/>
    </xf>
    <xf numFmtId="4" fontId="0" fillId="2" borderId="0" xfId="0" applyNumberFormat="1" applyFill="1" applyProtection="1">
      <protection locked="0"/>
    </xf>
    <xf numFmtId="0" fontId="0" fillId="0" borderId="0" xfId="0" applyProtection="1">
      <protection locked="0"/>
    </xf>
    <xf numFmtId="0" fontId="0" fillId="2" borderId="1" xfId="0" applyFill="1" applyBorder="1" applyProtection="1">
      <protection locked="0"/>
    </xf>
    <xf numFmtId="4" fontId="0" fillId="2" borderId="1" xfId="0" applyNumberFormat="1" applyFill="1" applyBorder="1" applyProtection="1">
      <protection locked="0"/>
    </xf>
    <xf numFmtId="0" fontId="0" fillId="2" borderId="0" xfId="0" applyFill="1" applyBorder="1" applyProtection="1">
      <protection locked="0"/>
    </xf>
    <xf numFmtId="4" fontId="0" fillId="2" borderId="0" xfId="0" applyNumberFormat="1" applyFill="1" applyBorder="1" applyProtection="1">
      <protection locked="0"/>
    </xf>
    <xf numFmtId="9" fontId="0" fillId="2" borderId="0" xfId="0" applyNumberFormat="1" applyFill="1" applyBorder="1" applyProtection="1">
      <protection locked="0"/>
    </xf>
    <xf numFmtId="0" fontId="0" fillId="0" borderId="0" xfId="0" applyFill="1" applyProtection="1">
      <protection locked="0"/>
    </xf>
    <xf numFmtId="4" fontId="0" fillId="0" borderId="0" xfId="0" applyNumberFormat="1" applyFill="1" applyProtection="1">
      <protection locked="0"/>
    </xf>
    <xf numFmtId="0" fontId="0" fillId="2" borderId="0" xfId="0" applyFill="1"/>
    <xf numFmtId="0" fontId="6" fillId="2" borderId="0" xfId="0" applyFont="1" applyFill="1" applyAlignment="1">
      <alignment horizontal="center" vertical="center"/>
    </xf>
    <xf numFmtId="0" fontId="7" fillId="2" borderId="0" xfId="0" applyFont="1" applyFill="1" applyAlignment="1">
      <alignment horizontal="left" vertical="center" indent="5"/>
    </xf>
    <xf numFmtId="0" fontId="9" fillId="2" borderId="0" xfId="0" applyFont="1" applyFill="1" applyAlignment="1">
      <alignment horizontal="left" vertical="center" indent="5"/>
    </xf>
    <xf numFmtId="0" fontId="9" fillId="2" borderId="0" xfId="0" applyFont="1" applyFill="1" applyAlignment="1">
      <alignment horizontal="left" vertical="center" indent="2"/>
    </xf>
    <xf numFmtId="0" fontId="9" fillId="2" borderId="0" xfId="0" applyFont="1" applyFill="1" applyAlignment="1">
      <alignment horizontal="left" vertical="center" indent="10"/>
    </xf>
    <xf numFmtId="0" fontId="7" fillId="2" borderId="0" xfId="0" applyFont="1" applyFill="1" applyAlignment="1">
      <alignment horizontal="left" vertical="center" indent="2"/>
    </xf>
    <xf numFmtId="0" fontId="0" fillId="2" borderId="0" xfId="0" applyFill="1" applyBorder="1"/>
    <xf numFmtId="0" fontId="0" fillId="2" borderId="0" xfId="0" applyFill="1" applyAlignment="1"/>
    <xf numFmtId="0" fontId="0" fillId="0" borderId="1" xfId="0" applyBorder="1" applyProtection="1">
      <protection locked="0"/>
    </xf>
    <xf numFmtId="0" fontId="0" fillId="0" borderId="0" xfId="0" applyFill="1"/>
    <xf numFmtId="4" fontId="0" fillId="0" borderId="0" xfId="0" applyNumberFormat="1" applyProtection="1">
      <protection locked="0"/>
    </xf>
    <xf numFmtId="3" fontId="0" fillId="2" borderId="0" xfId="0" applyNumberFormat="1" applyFill="1" applyProtection="1">
      <protection locked="0"/>
    </xf>
    <xf numFmtId="3" fontId="0" fillId="2" borderId="1" xfId="0" applyNumberFormat="1" applyFill="1" applyBorder="1" applyProtection="1">
      <protection locked="0"/>
    </xf>
    <xf numFmtId="3" fontId="0" fillId="2" borderId="0" xfId="0" applyNumberFormat="1" applyFill="1" applyBorder="1" applyProtection="1">
      <protection locked="0"/>
    </xf>
    <xf numFmtId="3" fontId="0" fillId="0" borderId="0" xfId="0" applyNumberFormat="1" applyFill="1" applyProtection="1">
      <protection locked="0"/>
    </xf>
    <xf numFmtId="0" fontId="0" fillId="2" borderId="0" xfId="0" applyFill="1" applyAlignment="1">
      <alignment horizontal="right"/>
    </xf>
    <xf numFmtId="3" fontId="0" fillId="0" borderId="0" xfId="0" applyNumberFormat="1"/>
    <xf numFmtId="164" fontId="0" fillId="0" borderId="0" xfId="0" applyNumberFormat="1"/>
    <xf numFmtId="164" fontId="0" fillId="2" borderId="0" xfId="0" applyNumberFormat="1" applyFill="1"/>
    <xf numFmtId="4" fontId="0" fillId="2" borderId="0" xfId="0" applyNumberFormat="1" applyFill="1"/>
    <xf numFmtId="3" fontId="0" fillId="2" borderId="0" xfId="0" applyNumberFormat="1" applyFill="1"/>
    <xf numFmtId="164" fontId="0" fillId="2" borderId="0" xfId="0" applyNumberFormat="1" applyFill="1" applyAlignment="1">
      <alignment horizontal="right"/>
    </xf>
    <xf numFmtId="4" fontId="0" fillId="2" borderId="0" xfId="0" applyNumberFormat="1" applyFill="1" applyAlignment="1">
      <alignment horizontal="right"/>
    </xf>
    <xf numFmtId="0" fontId="0" fillId="0" borderId="0" xfId="0" applyAlignment="1">
      <alignment horizontal="right"/>
    </xf>
    <xf numFmtId="0" fontId="3" fillId="2" borderId="0" xfId="0" applyFont="1" applyFill="1" applyAlignment="1">
      <alignment horizontal="right"/>
    </xf>
    <xf numFmtId="0" fontId="15" fillId="2" borderId="0" xfId="0" applyFont="1" applyFill="1" applyAlignment="1">
      <alignment horizontal="right"/>
    </xf>
    <xf numFmtId="0" fontId="15" fillId="2" borderId="0" xfId="0" applyFont="1" applyFill="1"/>
    <xf numFmtId="0" fontId="0" fillId="0" borderId="0" xfId="0" applyFill="1" applyAlignment="1">
      <alignment horizontal="right"/>
    </xf>
    <xf numFmtId="0" fontId="3" fillId="2" borderId="0" xfId="0" applyFont="1" applyFill="1"/>
    <xf numFmtId="0" fontId="16" fillId="2" borderId="0" xfId="0" applyFont="1" applyFill="1"/>
    <xf numFmtId="0" fontId="17" fillId="2" borderId="0" xfId="0" applyFont="1" applyFill="1" applyBorder="1" applyProtection="1">
      <protection locked="0"/>
    </xf>
    <xf numFmtId="4" fontId="0" fillId="0" borderId="0" xfId="0" applyNumberFormat="1"/>
    <xf numFmtId="0" fontId="12" fillId="2" borderId="0" xfId="0" applyFont="1" applyFill="1"/>
    <xf numFmtId="4" fontId="0" fillId="0" borderId="0" xfId="0" applyNumberFormat="1" applyFill="1"/>
    <xf numFmtId="0" fontId="18" fillId="2" borderId="0" xfId="0" applyFont="1" applyFill="1"/>
    <xf numFmtId="4" fontId="0" fillId="2" borderId="0" xfId="0" quotePrefix="1" applyNumberFormat="1" applyFill="1" applyBorder="1" applyAlignment="1" applyProtection="1">
      <alignment horizontal="right"/>
      <protection locked="0"/>
    </xf>
    <xf numFmtId="0" fontId="14" fillId="2" borderId="0" xfId="0" applyFont="1" applyFill="1" applyBorder="1" applyProtection="1">
      <protection locked="0"/>
    </xf>
    <xf numFmtId="0" fontId="19" fillId="2" borderId="0" xfId="0" applyFont="1" applyFill="1" applyProtection="1">
      <protection locked="0"/>
    </xf>
    <xf numFmtId="0" fontId="3" fillId="2" borderId="0" xfId="0" applyFont="1" applyFill="1" applyBorder="1" applyProtection="1">
      <protection locked="0"/>
    </xf>
    <xf numFmtId="0" fontId="2" fillId="5" borderId="0" xfId="0" applyFont="1" applyFill="1" applyProtection="1">
      <protection locked="0"/>
    </xf>
    <xf numFmtId="0" fontId="1" fillId="5" borderId="0" xfId="0" applyFont="1" applyFill="1" applyProtection="1">
      <protection locked="0"/>
    </xf>
    <xf numFmtId="4" fontId="1" fillId="5" borderId="0" xfId="0" applyNumberFormat="1" applyFont="1" applyFill="1" applyProtection="1">
      <protection locked="0"/>
    </xf>
    <xf numFmtId="3" fontId="1" fillId="5" borderId="0" xfId="0" applyNumberFormat="1" applyFont="1" applyFill="1" applyProtection="1">
      <protection locked="0"/>
    </xf>
    <xf numFmtId="4" fontId="1" fillId="5" borderId="0" xfId="0" applyNumberFormat="1" applyFont="1" applyFill="1" applyAlignment="1" applyProtection="1">
      <alignment horizontal="center"/>
      <protection locked="0"/>
    </xf>
    <xf numFmtId="4" fontId="0" fillId="2" borderId="0" xfId="0" applyNumberFormat="1" applyFill="1" applyProtection="1">
      <protection hidden="1"/>
    </xf>
    <xf numFmtId="4" fontId="0" fillId="3" borderId="0" xfId="0" applyNumberFormat="1" applyFill="1" applyProtection="1">
      <protection hidden="1"/>
    </xf>
    <xf numFmtId="4" fontId="0" fillId="4" borderId="0" xfId="0" applyNumberFormat="1" applyFill="1" applyProtection="1">
      <protection hidden="1"/>
    </xf>
    <xf numFmtId="4" fontId="0" fillId="2" borderId="1" xfId="0" applyNumberFormat="1" applyFill="1" applyBorder="1" applyProtection="1">
      <protection hidden="1"/>
    </xf>
    <xf numFmtId="4" fontId="0" fillId="2" borderId="0" xfId="0" applyNumberFormat="1" applyFill="1" applyBorder="1" applyProtection="1">
      <protection hidden="1"/>
    </xf>
    <xf numFmtId="4" fontId="14" fillId="2" borderId="1" xfId="0" applyNumberFormat="1" applyFont="1" applyFill="1" applyBorder="1" applyProtection="1">
      <protection hidden="1"/>
    </xf>
    <xf numFmtId="4" fontId="0" fillId="2" borderId="1" xfId="0" applyNumberFormat="1" applyFont="1" applyFill="1" applyBorder="1" applyProtection="1">
      <protection hidden="1"/>
    </xf>
    <xf numFmtId="4" fontId="0" fillId="2" borderId="0" xfId="0" applyNumberFormat="1" applyFont="1" applyFill="1" applyBorder="1" applyProtection="1">
      <protection hidden="1"/>
    </xf>
    <xf numFmtId="0" fontId="0" fillId="2" borderId="0" xfId="0" applyFill="1" applyProtection="1">
      <protection hidden="1"/>
    </xf>
    <xf numFmtId="4" fontId="12" fillId="2" borderId="2" xfId="0" applyNumberFormat="1" applyFont="1" applyFill="1" applyBorder="1" applyProtection="1">
      <protection hidden="1"/>
    </xf>
    <xf numFmtId="4" fontId="12" fillId="3" borderId="1" xfId="0" applyNumberFormat="1" applyFont="1" applyFill="1" applyBorder="1" applyProtection="1">
      <protection hidden="1"/>
    </xf>
    <xf numFmtId="4" fontId="12" fillId="3" borderId="0" xfId="0" applyNumberFormat="1" applyFont="1" applyFill="1" applyProtection="1">
      <protection hidden="1"/>
    </xf>
    <xf numFmtId="4" fontId="12" fillId="3" borderId="0" xfId="0" applyNumberFormat="1" applyFont="1" applyFill="1" applyBorder="1" applyProtection="1">
      <protection hidden="1"/>
    </xf>
    <xf numFmtId="4" fontId="12" fillId="4" borderId="1" xfId="0" applyNumberFormat="1" applyFont="1" applyFill="1" applyBorder="1" applyProtection="1">
      <protection hidden="1"/>
    </xf>
    <xf numFmtId="4" fontId="12" fillId="4" borderId="0" xfId="0" applyNumberFormat="1" applyFont="1" applyFill="1" applyProtection="1">
      <protection hidden="1"/>
    </xf>
    <xf numFmtId="4" fontId="12" fillId="4" borderId="0" xfId="0" applyNumberFormat="1" applyFont="1" applyFill="1" applyBorder="1" applyProtection="1">
      <protection hidden="1"/>
    </xf>
    <xf numFmtId="4" fontId="13" fillId="4" borderId="1" xfId="0" applyNumberFormat="1" applyFont="1" applyFill="1" applyBorder="1" applyProtection="1">
      <protection hidden="1"/>
    </xf>
    <xf numFmtId="2" fontId="12" fillId="4" borderId="0" xfId="0" applyNumberFormat="1" applyFont="1" applyFill="1" applyProtection="1">
      <protection hidden="1"/>
    </xf>
    <xf numFmtId="0" fontId="12" fillId="2" borderId="4" xfId="0" applyFont="1" applyFill="1" applyBorder="1" applyProtection="1">
      <protection locked="0"/>
    </xf>
    <xf numFmtId="0" fontId="0" fillId="2" borderId="4" xfId="0" applyFill="1" applyBorder="1" applyProtection="1">
      <protection locked="0"/>
    </xf>
    <xf numFmtId="4" fontId="0" fillId="2" borderId="4" xfId="0" applyNumberFormat="1" applyFill="1" applyBorder="1" applyProtection="1">
      <protection locked="0"/>
    </xf>
    <xf numFmtId="3" fontId="0" fillId="2" borderId="4" xfId="0" applyNumberFormat="1" applyFill="1" applyBorder="1" applyProtection="1">
      <protection locked="0"/>
    </xf>
    <xf numFmtId="0" fontId="0" fillId="0" borderId="4" xfId="0" applyFill="1" applyBorder="1" applyProtection="1">
      <protection locked="0"/>
    </xf>
    <xf numFmtId="4" fontId="20" fillId="2" borderId="4" xfId="0" applyNumberFormat="1" applyFont="1" applyFill="1" applyBorder="1" applyProtection="1">
      <protection hidden="1"/>
    </xf>
    <xf numFmtId="4" fontId="22" fillId="3" borderId="4" xfId="0" applyNumberFormat="1" applyFont="1" applyFill="1" applyBorder="1" applyProtection="1">
      <protection hidden="1"/>
    </xf>
    <xf numFmtId="4" fontId="23" fillId="4" borderId="4" xfId="0" applyNumberFormat="1" applyFont="1" applyFill="1" applyBorder="1" applyProtection="1">
      <protection hidden="1"/>
    </xf>
    <xf numFmtId="4" fontId="20" fillId="2" borderId="5" xfId="0" applyNumberFormat="1" applyFont="1" applyFill="1" applyBorder="1" applyProtection="1">
      <protection hidden="1"/>
    </xf>
    <xf numFmtId="0" fontId="24" fillId="2" borderId="3" xfId="0" applyFont="1" applyFill="1" applyBorder="1" applyProtection="1">
      <protection locked="0"/>
    </xf>
    <xf numFmtId="4" fontId="25" fillId="6" borderId="0" xfId="0" applyNumberFormat="1" applyFont="1" applyFill="1" applyProtection="1">
      <protection locked="0"/>
    </xf>
    <xf numFmtId="4" fontId="26" fillId="5" borderId="0" xfId="0" applyNumberFormat="1" applyFont="1" applyFill="1" applyProtection="1">
      <protection locked="0"/>
    </xf>
    <xf numFmtId="4" fontId="20" fillId="2" borderId="0" xfId="0" applyNumberFormat="1" applyFont="1" applyFill="1" applyAlignment="1" applyProtection="1">
      <alignment horizontal="center"/>
      <protection locked="0"/>
    </xf>
    <xf numFmtId="0" fontId="0" fillId="2" borderId="0" xfId="0" applyFont="1" applyFill="1" applyBorder="1" applyProtection="1">
      <protection locked="0"/>
    </xf>
    <xf numFmtId="0" fontId="20" fillId="2" borderId="1" xfId="0" applyFont="1" applyFill="1" applyBorder="1" applyProtection="1">
      <protection locked="0"/>
    </xf>
    <xf numFmtId="0" fontId="20" fillId="2" borderId="0" xfId="0" applyFont="1" applyFill="1" applyProtection="1">
      <protection locked="0"/>
    </xf>
    <xf numFmtId="0" fontId="20" fillId="2" borderId="0" xfId="0" applyFont="1" applyFill="1" applyBorder="1" applyProtection="1">
      <protection locked="0"/>
    </xf>
    <xf numFmtId="0" fontId="21" fillId="2" borderId="0" xfId="0" applyFont="1" applyFill="1" applyBorder="1" applyProtection="1">
      <protection locked="0"/>
    </xf>
    <xf numFmtId="0" fontId="30" fillId="2" borderId="0" xfId="0" applyFont="1" applyFill="1" applyBorder="1" applyProtection="1">
      <protection locked="0"/>
    </xf>
    <xf numFmtId="0" fontId="26" fillId="5" borderId="0" xfId="0" applyFont="1" applyFill="1" applyProtection="1">
      <protection locked="0"/>
    </xf>
    <xf numFmtId="0" fontId="31" fillId="5" borderId="0" xfId="0" applyFont="1" applyFill="1" applyProtection="1">
      <protection locked="0"/>
    </xf>
    <xf numFmtId="0" fontId="32" fillId="2" borderId="0" xfId="0" applyFont="1" applyFill="1" applyBorder="1" applyProtection="1">
      <protection locked="0"/>
    </xf>
    <xf numFmtId="0" fontId="34" fillId="2" borderId="0" xfId="0" applyFont="1" applyFill="1"/>
    <xf numFmtId="14" fontId="0" fillId="2" borderId="0" xfId="0" applyNumberFormat="1" applyFill="1"/>
    <xf numFmtId="0" fontId="33" fillId="7" borderId="0" xfId="0" applyFont="1" applyFill="1"/>
    <xf numFmtId="9" fontId="13" fillId="2" borderId="0" xfId="0" applyNumberFormat="1" applyFont="1" applyFill="1" applyAlignment="1">
      <alignment horizontal="center"/>
    </xf>
    <xf numFmtId="18" fontId="0" fillId="2" borderId="0" xfId="0" applyNumberFormat="1" applyFill="1"/>
    <xf numFmtId="0" fontId="35" fillId="2" borderId="0" xfId="1" applyFill="1"/>
    <xf numFmtId="0" fontId="33" fillId="7" borderId="0" xfId="0" applyFont="1" applyFill="1" applyAlignment="1">
      <alignment horizontal="center"/>
    </xf>
    <xf numFmtId="0" fontId="33" fillId="8" borderId="0" xfId="0" applyFont="1" applyFill="1" applyAlignment="1">
      <alignment horizontal="center"/>
    </xf>
    <xf numFmtId="18" fontId="0" fillId="2" borderId="0" xfId="0" applyNumberFormat="1" applyFill="1" applyAlignment="1">
      <alignment horizontal="right"/>
    </xf>
    <xf numFmtId="0" fontId="34" fillId="7" borderId="0" xfId="0" applyFont="1" applyFill="1"/>
    <xf numFmtId="0" fontId="33" fillId="2" borderId="0" xfId="0" applyFont="1" applyFill="1" applyAlignment="1">
      <alignment horizontal="center"/>
    </xf>
    <xf numFmtId="0" fontId="33" fillId="2" borderId="0" xfId="0" applyFont="1" applyFill="1"/>
    <xf numFmtId="18" fontId="0" fillId="0" borderId="0" xfId="0" applyNumberFormat="1"/>
    <xf numFmtId="0" fontId="0" fillId="0" borderId="0" xfId="0" applyAlignment="1">
      <alignment horizontal="right" indent="1"/>
    </xf>
    <xf numFmtId="14" fontId="0" fillId="0" borderId="0" xfId="0" applyNumberFormat="1"/>
    <xf numFmtId="0" fontId="12" fillId="9" borderId="0" xfId="0" applyFont="1" applyFill="1"/>
    <xf numFmtId="0" fontId="0" fillId="9" borderId="0" xfId="0" applyFill="1"/>
    <xf numFmtId="0" fontId="38" fillId="6" borderId="0" xfId="0" applyFont="1" applyFill="1" applyAlignment="1">
      <alignment horizontal="center"/>
    </xf>
    <xf numFmtId="0" fontId="38" fillId="10" borderId="0" xfId="0" applyFont="1" applyFill="1" applyAlignment="1">
      <alignment horizontal="center"/>
    </xf>
    <xf numFmtId="0" fontId="38" fillId="7" borderId="0" xfId="0" applyFont="1" applyFill="1" applyAlignment="1">
      <alignment horizontal="center"/>
    </xf>
    <xf numFmtId="0" fontId="37" fillId="0" borderId="0" xfId="0" applyFont="1"/>
    <xf numFmtId="0" fontId="0" fillId="0" borderId="0" xfId="0"/>
    <xf numFmtId="4" fontId="1" fillId="9" borderId="0" xfId="0" applyNumberFormat="1" applyFont="1" applyFill="1" applyAlignment="1" applyProtection="1">
      <alignment horizontal="center"/>
      <protection locked="0"/>
    </xf>
    <xf numFmtId="4" fontId="26" fillId="9" borderId="0" xfId="0" applyNumberFormat="1" applyFont="1" applyFill="1" applyProtection="1">
      <protection locked="0"/>
    </xf>
    <xf numFmtId="4" fontId="1" fillId="9" borderId="0" xfId="0" applyNumberFormat="1" applyFont="1" applyFill="1" applyProtection="1">
      <protection locked="0"/>
    </xf>
    <xf numFmtId="0" fontId="12" fillId="0" borderId="0" xfId="0" applyFont="1" applyFill="1" applyProtection="1">
      <protection locked="0"/>
    </xf>
    <xf numFmtId="0" fontId="39" fillId="2" borderId="1" xfId="0" applyFont="1" applyFill="1" applyBorder="1" applyProtection="1">
      <protection locked="0"/>
    </xf>
    <xf numFmtId="4" fontId="40" fillId="2" borderId="1" xfId="0" applyNumberFormat="1" applyFont="1" applyFill="1" applyBorder="1" applyProtection="1">
      <protection hidden="1"/>
    </xf>
    <xf numFmtId="0" fontId="40" fillId="2" borderId="0" xfId="0" applyFont="1" applyFill="1" applyProtection="1">
      <protection locked="0"/>
    </xf>
    <xf numFmtId="4" fontId="41" fillId="2" borderId="1" xfId="0" applyNumberFormat="1" applyFont="1" applyFill="1" applyBorder="1" applyProtection="1">
      <protection locked="0"/>
    </xf>
    <xf numFmtId="0" fontId="41" fillId="2" borderId="1" xfId="0" applyFont="1" applyFill="1" applyBorder="1" applyProtection="1">
      <protection locked="0"/>
    </xf>
    <xf numFmtId="4" fontId="41" fillId="2" borderId="0" xfId="0" applyNumberFormat="1" applyFont="1" applyFill="1" applyBorder="1" applyProtection="1">
      <protection locked="0"/>
    </xf>
    <xf numFmtId="0" fontId="41" fillId="2" borderId="0" xfId="0" applyFont="1" applyFill="1" applyBorder="1" applyProtection="1">
      <protection locked="0"/>
    </xf>
    <xf numFmtId="4" fontId="41" fillId="2" borderId="1" xfId="0" applyNumberFormat="1" applyFont="1" applyFill="1" applyBorder="1" applyProtection="1">
      <protection hidden="1"/>
    </xf>
    <xf numFmtId="4" fontId="39" fillId="2" borderId="1" xfId="0" applyNumberFormat="1" applyFont="1" applyFill="1" applyBorder="1" applyProtection="1">
      <protection hidden="1"/>
    </xf>
    <xf numFmtId="0" fontId="41" fillId="2" borderId="0" xfId="0" applyFont="1" applyFill="1" applyProtection="1">
      <protection locked="0"/>
    </xf>
    <xf numFmtId="4" fontId="41" fillId="2" borderId="0" xfId="0" applyNumberFormat="1" applyFont="1" applyFill="1" applyBorder="1" applyProtection="1">
      <protection hidden="1"/>
    </xf>
    <xf numFmtId="4" fontId="39" fillId="2" borderId="0" xfId="0" applyNumberFormat="1" applyFont="1" applyFill="1" applyBorder="1" applyProtection="1">
      <protection hidden="1"/>
    </xf>
    <xf numFmtId="0" fontId="42" fillId="2" borderId="0" xfId="0" applyFont="1" applyFill="1" applyProtection="1">
      <protection locked="0"/>
    </xf>
    <xf numFmtId="0" fontId="43" fillId="2" borderId="0" xfId="0" applyFont="1" applyFill="1" applyProtection="1">
      <protection locked="0"/>
    </xf>
    <xf numFmtId="0" fontId="44" fillId="2" borderId="0" xfId="0" applyFont="1" applyFill="1" applyProtection="1">
      <protection locked="0"/>
    </xf>
    <xf numFmtId="4" fontId="43" fillId="2" borderId="0" xfId="0" applyNumberFormat="1" applyFont="1" applyFill="1" applyProtection="1">
      <protection locked="0"/>
    </xf>
    <xf numFmtId="3" fontId="43" fillId="2" borderId="0" xfId="0" applyNumberFormat="1" applyFont="1" applyFill="1" applyProtection="1">
      <protection locked="0"/>
    </xf>
    <xf numFmtId="4" fontId="43" fillId="2" borderId="0" xfId="0" applyNumberFormat="1" applyFont="1" applyFill="1" applyBorder="1" applyProtection="1">
      <protection locked="0"/>
    </xf>
    <xf numFmtId="0" fontId="43" fillId="2" borderId="0" xfId="0" applyFont="1" applyFill="1" applyBorder="1" applyProtection="1">
      <protection locked="0"/>
    </xf>
    <xf numFmtId="4" fontId="43" fillId="2" borderId="0" xfId="0" applyNumberFormat="1" applyFont="1" applyFill="1" applyBorder="1" applyProtection="1">
      <protection hidden="1"/>
    </xf>
    <xf numFmtId="4" fontId="42" fillId="2" borderId="0" xfId="0" applyNumberFormat="1" applyFont="1" applyFill="1" applyBorder="1" applyProtection="1">
      <protection hidden="1"/>
    </xf>
    <xf numFmtId="4" fontId="43" fillId="2" borderId="0" xfId="0" applyNumberFormat="1" applyFont="1" applyFill="1" applyProtection="1">
      <protection hidden="1"/>
    </xf>
    <xf numFmtId="0" fontId="43" fillId="2" borderId="0" xfId="0" applyFont="1" applyFill="1"/>
    <xf numFmtId="4" fontId="45" fillId="2" borderId="0" xfId="0" applyNumberFormat="1" applyFont="1" applyFill="1" applyProtection="1">
      <protection hidden="1"/>
    </xf>
    <xf numFmtId="0" fontId="45" fillId="2" borderId="0" xfId="0" applyFont="1" applyFill="1" applyProtection="1">
      <protection locked="0"/>
    </xf>
    <xf numFmtId="0" fontId="1" fillId="9" borderId="0" xfId="0" applyFont="1" applyFill="1" applyProtection="1">
      <protection locked="0"/>
    </xf>
    <xf numFmtId="0" fontId="31" fillId="9" borderId="0" xfId="0" applyFont="1" applyFill="1" applyProtection="1">
      <protection locked="0"/>
    </xf>
    <xf numFmtId="0" fontId="26" fillId="9" borderId="0" xfId="0" applyFont="1" applyFill="1" applyProtection="1">
      <protection locked="0"/>
    </xf>
    <xf numFmtId="3" fontId="1" fillId="9" borderId="0" xfId="0" applyNumberFormat="1" applyFont="1" applyFill="1" applyProtection="1">
      <protection locked="0"/>
    </xf>
    <xf numFmtId="0" fontId="2" fillId="9" borderId="0" xfId="0" applyFont="1" applyFill="1" applyProtection="1">
      <protection locked="0"/>
    </xf>
    <xf numFmtId="0" fontId="0" fillId="4" borderId="0" xfId="0" applyFill="1" applyProtection="1">
      <protection locked="0"/>
    </xf>
    <xf numFmtId="0" fontId="0" fillId="3" borderId="0" xfId="0" applyFill="1" applyProtection="1">
      <protection locked="0"/>
    </xf>
    <xf numFmtId="4" fontId="41" fillId="2" borderId="0" xfId="0" applyNumberFormat="1" applyFont="1" applyFill="1" applyProtection="1">
      <protection locked="0"/>
    </xf>
    <xf numFmtId="0" fontId="43" fillId="2" borderId="1" xfId="0" applyFont="1" applyFill="1" applyBorder="1" applyProtection="1">
      <protection locked="0"/>
    </xf>
    <xf numFmtId="0" fontId="42" fillId="3" borderId="0" xfId="0" applyFont="1" applyFill="1"/>
    <xf numFmtId="4" fontId="42" fillId="2" borderId="0" xfId="0" applyNumberFormat="1" applyFont="1" applyFill="1" applyProtection="1">
      <protection locked="0"/>
    </xf>
    <xf numFmtId="4" fontId="39" fillId="2" borderId="1" xfId="0" applyNumberFormat="1" applyFont="1" applyFill="1" applyBorder="1" applyProtection="1">
      <protection locked="0"/>
    </xf>
    <xf numFmtId="0" fontId="42" fillId="4" borderId="0" xfId="0" applyFont="1" applyFill="1"/>
    <xf numFmtId="0" fontId="42" fillId="4" borderId="0" xfId="0" applyFont="1" applyFill="1" applyProtection="1">
      <protection locked="0"/>
    </xf>
    <xf numFmtId="0" fontId="12" fillId="0" borderId="0" xfId="0" applyFont="1" applyFill="1"/>
    <xf numFmtId="0" fontId="42" fillId="0" borderId="0" xfId="0" applyFont="1" applyFill="1"/>
    <xf numFmtId="0" fontId="42" fillId="0" borderId="0" xfId="0" applyFont="1" applyFill="1" applyProtection="1">
      <protection locked="0"/>
    </xf>
    <xf numFmtId="0" fontId="19" fillId="2" borderId="0" xfId="0" applyFont="1" applyFill="1" applyBorder="1" applyProtection="1">
      <protection locked="0"/>
    </xf>
    <xf numFmtId="0" fontId="0" fillId="2" borderId="0" xfId="0" applyFill="1" applyBorder="1" applyProtection="1">
      <protection hidden="1"/>
    </xf>
    <xf numFmtId="2" fontId="12" fillId="4" borderId="0" xfId="0" applyNumberFormat="1" applyFont="1" applyFill="1" applyBorder="1" applyProtection="1">
      <protection hidden="1"/>
    </xf>
    <xf numFmtId="0" fontId="39" fillId="2" borderId="0" xfId="0" applyFont="1" applyFill="1" applyBorder="1" applyProtection="1">
      <protection locked="0"/>
    </xf>
    <xf numFmtId="0" fontId="42" fillId="3" borderId="1" xfId="0" applyFont="1" applyFill="1" applyBorder="1"/>
    <xf numFmtId="0" fontId="43" fillId="2" borderId="1" xfId="0" applyFont="1" applyFill="1" applyBorder="1"/>
    <xf numFmtId="0" fontId="42" fillId="4" borderId="1" xfId="0" applyFont="1" applyFill="1" applyBorder="1"/>
    <xf numFmtId="0" fontId="42" fillId="4" borderId="1" xfId="0" applyFont="1" applyFill="1" applyBorder="1" applyProtection="1">
      <protection locked="0"/>
    </xf>
    <xf numFmtId="4" fontId="42" fillId="2" borderId="0" xfId="0" applyNumberFormat="1" applyFont="1" applyFill="1" applyBorder="1" applyProtection="1">
      <protection locked="0"/>
    </xf>
    <xf numFmtId="0" fontId="47" fillId="2" borderId="1" xfId="0" applyFont="1" applyFill="1" applyBorder="1" applyProtection="1">
      <protection locked="0"/>
    </xf>
    <xf numFmtId="0" fontId="41" fillId="2" borderId="1" xfId="0" applyFont="1" applyFill="1" applyBorder="1" applyProtection="1">
      <protection hidden="1"/>
    </xf>
    <xf numFmtId="2" fontId="39" fillId="2" borderId="1" xfId="0" applyNumberFormat="1" applyFont="1" applyFill="1" applyBorder="1" applyProtection="1">
      <protection hidden="1"/>
    </xf>
    <xf numFmtId="4" fontId="41" fillId="2" borderId="0" xfId="0" applyNumberFormat="1" applyFont="1" applyFill="1" applyProtection="1">
      <protection hidden="1"/>
    </xf>
    <xf numFmtId="0" fontId="48" fillId="11" borderId="0" xfId="0" applyFont="1" applyFill="1" applyProtection="1">
      <protection locked="0"/>
    </xf>
    <xf numFmtId="4" fontId="48" fillId="11" borderId="0" xfId="0" applyNumberFormat="1" applyFont="1" applyFill="1" applyAlignment="1" applyProtection="1">
      <alignment horizontal="center"/>
      <protection locked="0"/>
    </xf>
    <xf numFmtId="4" fontId="49" fillId="11" borderId="0" xfId="0" applyNumberFormat="1" applyFont="1" applyFill="1" applyProtection="1">
      <protection locked="0"/>
    </xf>
    <xf numFmtId="4" fontId="48" fillId="11" borderId="0" xfId="0" applyNumberFormat="1" applyFont="1" applyFill="1" applyProtection="1">
      <protection locked="0"/>
    </xf>
    <xf numFmtId="4" fontId="43" fillId="0" borderId="0" xfId="0" applyNumberFormat="1" applyFont="1" applyFill="1" applyBorder="1" applyProtection="1">
      <protection locked="0"/>
    </xf>
    <xf numFmtId="0" fontId="43" fillId="0" borderId="0" xfId="0" applyFont="1" applyFill="1" applyBorder="1" applyProtection="1">
      <protection locked="0"/>
    </xf>
    <xf numFmtId="0" fontId="48" fillId="12" borderId="0" xfId="0" applyFont="1" applyFill="1" applyProtection="1">
      <protection locked="0"/>
    </xf>
    <xf numFmtId="4" fontId="48" fillId="12" borderId="0" xfId="0" applyNumberFormat="1" applyFont="1" applyFill="1" applyAlignment="1" applyProtection="1">
      <alignment horizontal="center"/>
      <protection locked="0"/>
    </xf>
    <xf numFmtId="4" fontId="49" fillId="12" borderId="0" xfId="0" applyNumberFormat="1" applyFont="1" applyFill="1" applyProtection="1">
      <protection locked="0"/>
    </xf>
    <xf numFmtId="4" fontId="48" fillId="12" borderId="0" xfId="0" applyNumberFormat="1" applyFont="1" applyFill="1" applyProtection="1">
      <protection locked="0"/>
    </xf>
    <xf numFmtId="0" fontId="46" fillId="2" borderId="0" xfId="0" applyFont="1" applyFill="1" applyAlignment="1" applyProtection="1">
      <alignment horizontal="center"/>
      <protection locked="0"/>
    </xf>
    <xf numFmtId="0" fontId="28" fillId="2" borderId="0" xfId="0" applyFont="1" applyFill="1" applyAlignment="1" applyProtection="1">
      <alignment horizontal="left"/>
      <protection locked="0"/>
    </xf>
    <xf numFmtId="0" fontId="28"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4" fontId="39" fillId="3" borderId="1" xfId="0" applyNumberFormat="1" applyFont="1" applyFill="1" applyBorder="1" applyProtection="1">
      <protection locked="0"/>
    </xf>
    <xf numFmtId="4" fontId="39" fillId="4" borderId="1" xfId="0" applyNumberFormat="1" applyFont="1" applyFill="1" applyBorder="1" applyProtection="1">
      <protection locked="0"/>
    </xf>
    <xf numFmtId="4" fontId="34" fillId="7" borderId="0" xfId="0" applyNumberFormat="1" applyFont="1" applyFill="1" applyBorder="1" applyProtection="1">
      <protection locked="0"/>
    </xf>
    <xf numFmtId="0" fontId="12" fillId="2" borderId="0" xfId="0" applyFont="1" applyFill="1" applyProtection="1">
      <protection locked="0"/>
    </xf>
    <xf numFmtId="0" fontId="12" fillId="3" borderId="0" xfId="0" applyFont="1" applyFill="1"/>
    <xf numFmtId="0" fontId="12" fillId="4" borderId="0" xfId="0" applyFont="1" applyFill="1"/>
    <xf numFmtId="0" fontId="12" fillId="4" borderId="0" xfId="0" applyFont="1" applyFill="1" applyProtection="1">
      <protection locked="0"/>
    </xf>
    <xf numFmtId="0" fontId="12" fillId="3" borderId="0" xfId="0" applyFont="1" applyFill="1" applyProtection="1">
      <protection locked="0"/>
    </xf>
    <xf numFmtId="0" fontId="12" fillId="0" borderId="0" xfId="0" applyFont="1" applyProtection="1">
      <protection locked="0"/>
    </xf>
    <xf numFmtId="4" fontId="33" fillId="7" borderId="0" xfId="0" applyNumberFormat="1" applyFont="1" applyFill="1" applyBorder="1" applyProtection="1">
      <protection locked="0"/>
    </xf>
    <xf numFmtId="4" fontId="39" fillId="2" borderId="0" xfId="0" applyNumberFormat="1" applyFont="1" applyFill="1" applyProtection="1">
      <protection locked="0"/>
    </xf>
    <xf numFmtId="0" fontId="51" fillId="2" borderId="0" xfId="0" applyFont="1" applyFill="1" applyBorder="1" applyProtection="1">
      <protection locked="0"/>
    </xf>
    <xf numFmtId="0" fontId="52" fillId="2" borderId="0" xfId="0" applyFont="1" applyFill="1" applyBorder="1" applyProtection="1">
      <protection locked="0"/>
    </xf>
    <xf numFmtId="0" fontId="43" fillId="2" borderId="0" xfId="0" applyFont="1" applyFill="1" applyBorder="1" applyProtection="1">
      <protection hidden="1"/>
    </xf>
    <xf numFmtId="2" fontId="42" fillId="2" borderId="0" xfId="0" applyNumberFormat="1" applyFont="1" applyFill="1" applyBorder="1" applyProtection="1">
      <protection hidden="1"/>
    </xf>
    <xf numFmtId="4" fontId="42" fillId="3" borderId="0" xfId="0" applyNumberFormat="1" applyFont="1" applyFill="1" applyProtection="1">
      <protection locked="0"/>
    </xf>
    <xf numFmtId="0" fontId="0" fillId="3" borderId="1" xfId="0" applyFill="1" applyBorder="1" applyProtection="1">
      <protection locked="0"/>
    </xf>
    <xf numFmtId="0" fontId="0" fillId="4" borderId="1" xfId="0" applyFill="1" applyBorder="1" applyProtection="1">
      <protection locked="0"/>
    </xf>
    <xf numFmtId="4" fontId="39" fillId="2" borderId="0" xfId="0" applyNumberFormat="1" applyFont="1" applyFill="1" applyBorder="1" applyProtection="1">
      <protection locked="0"/>
    </xf>
    <xf numFmtId="0" fontId="12" fillId="3" borderId="1" xfId="0" applyFont="1" applyFill="1" applyBorder="1" applyProtection="1">
      <protection locked="0"/>
    </xf>
    <xf numFmtId="0" fontId="12" fillId="4" borderId="1" xfId="0" applyFont="1" applyFill="1" applyBorder="1" applyProtection="1">
      <protection locked="0"/>
    </xf>
    <xf numFmtId="4" fontId="45" fillId="2" borderId="0" xfId="0" applyNumberFormat="1" applyFont="1" applyFill="1" applyBorder="1" applyProtection="1">
      <protection hidden="1"/>
    </xf>
    <xf numFmtId="4" fontId="50" fillId="13" borderId="0" xfId="0" applyNumberFormat="1" applyFont="1" applyFill="1" applyProtection="1">
      <protection locked="0"/>
    </xf>
    <xf numFmtId="4" fontId="50" fillId="14" borderId="0" xfId="0" applyNumberFormat="1" applyFont="1" applyFill="1" applyProtection="1">
      <protection locked="0"/>
    </xf>
    <xf numFmtId="4" fontId="33" fillId="13" borderId="0" xfId="0" applyNumberFormat="1" applyFont="1" applyFill="1" applyBorder="1" applyProtection="1">
      <protection locked="0"/>
    </xf>
    <xf numFmtId="4" fontId="34" fillId="13" borderId="0" xfId="0" applyNumberFormat="1" applyFont="1" applyFill="1" applyBorder="1" applyProtection="1">
      <protection locked="0"/>
    </xf>
    <xf numFmtId="4" fontId="25" fillId="7" borderId="0" xfId="0" applyNumberFormat="1" applyFont="1" applyFill="1" applyBorder="1" applyProtection="1">
      <protection locked="0"/>
    </xf>
    <xf numFmtId="4" fontId="33" fillId="14" borderId="0" xfId="0" applyNumberFormat="1" applyFont="1" applyFill="1" applyBorder="1" applyProtection="1">
      <protection locked="0"/>
    </xf>
    <xf numFmtId="4" fontId="54" fillId="7" borderId="0" xfId="0" applyNumberFormat="1" applyFont="1" applyFill="1" applyBorder="1" applyProtection="1">
      <protection hidden="1"/>
    </xf>
    <xf numFmtId="4" fontId="54" fillId="7" borderId="0" xfId="0" applyNumberFormat="1" applyFont="1" applyFill="1" applyProtection="1">
      <protection locked="0"/>
    </xf>
    <xf numFmtId="0" fontId="53" fillId="14" borderId="0" xfId="0" applyFont="1" applyFill="1"/>
    <xf numFmtId="4" fontId="42" fillId="0" borderId="0" xfId="0" applyNumberFormat="1" applyFont="1" applyFill="1" applyBorder="1" applyProtection="1">
      <protection locked="0"/>
    </xf>
    <xf numFmtId="4" fontId="54" fillId="7" borderId="0" xfId="0" applyNumberFormat="1" applyFont="1" applyFill="1" applyBorder="1" applyProtection="1">
      <protection locked="0"/>
    </xf>
    <xf numFmtId="2" fontId="54" fillId="7" borderId="0" xfId="0" applyNumberFormat="1" applyFont="1" applyFill="1"/>
    <xf numFmtId="0" fontId="0" fillId="15" borderId="0" xfId="0" applyFill="1" applyProtection="1">
      <protection locked="0"/>
    </xf>
    <xf numFmtId="0" fontId="20" fillId="15" borderId="0" xfId="0" applyFont="1" applyFill="1" applyProtection="1">
      <protection locked="0"/>
    </xf>
    <xf numFmtId="4" fontId="0" fillId="15" borderId="0" xfId="0" applyNumberFormat="1" applyFill="1" applyProtection="1">
      <protection locked="0"/>
    </xf>
    <xf numFmtId="3" fontId="0" fillId="15" borderId="0" xfId="0" applyNumberFormat="1" applyFill="1" applyProtection="1">
      <protection locked="0"/>
    </xf>
    <xf numFmtId="4" fontId="0" fillId="15" borderId="0" xfId="0" applyNumberFormat="1" applyFill="1" applyProtection="1">
      <protection hidden="1"/>
    </xf>
    <xf numFmtId="0" fontId="43" fillId="15" borderId="0" xfId="0" applyFont="1" applyFill="1" applyProtection="1">
      <protection locked="0"/>
    </xf>
    <xf numFmtId="0" fontId="42" fillId="15" borderId="0" xfId="0" applyFont="1" applyFill="1"/>
    <xf numFmtId="0" fontId="43" fillId="15" borderId="0" xfId="0" applyFont="1" applyFill="1"/>
    <xf numFmtId="0" fontId="42" fillId="15" borderId="0" xfId="0" applyFont="1" applyFill="1" applyProtection="1">
      <protection locked="0"/>
    </xf>
    <xf numFmtId="0" fontId="12" fillId="15" borderId="0" xfId="0" applyFont="1" applyFill="1" applyProtection="1">
      <protection locked="0"/>
    </xf>
    <xf numFmtId="0" fontId="0" fillId="15" borderId="0" xfId="0" applyFill="1" applyBorder="1" applyProtection="1">
      <protection locked="0"/>
    </xf>
    <xf numFmtId="0" fontId="21" fillId="15" borderId="0" xfId="0" applyFont="1" applyFill="1" applyBorder="1" applyProtection="1">
      <protection locked="0"/>
    </xf>
    <xf numFmtId="4" fontId="0" fillId="15" borderId="0" xfId="0" applyNumberFormat="1" applyFill="1" applyBorder="1" applyProtection="1">
      <protection locked="0"/>
    </xf>
    <xf numFmtId="3" fontId="0" fillId="15" borderId="0" xfId="0" applyNumberFormat="1" applyFill="1" applyBorder="1" applyProtection="1">
      <protection locked="0"/>
    </xf>
    <xf numFmtId="4" fontId="0" fillId="15" borderId="0" xfId="0" applyNumberFormat="1" applyFill="1" applyBorder="1" applyProtection="1">
      <protection hidden="1"/>
    </xf>
    <xf numFmtId="4" fontId="12" fillId="15" borderId="0" xfId="0" applyNumberFormat="1" applyFont="1" applyFill="1" applyBorder="1" applyProtection="1">
      <protection hidden="1"/>
    </xf>
    <xf numFmtId="0" fontId="3" fillId="15" borderId="0" xfId="0" applyFont="1" applyFill="1" applyBorder="1" applyProtection="1">
      <protection locked="0"/>
    </xf>
    <xf numFmtId="4" fontId="43" fillId="15" borderId="0" xfId="0" applyNumberFormat="1" applyFont="1" applyFill="1" applyBorder="1" applyProtection="1">
      <protection locked="0"/>
    </xf>
    <xf numFmtId="4" fontId="42" fillId="15" borderId="0" xfId="0" applyNumberFormat="1" applyFont="1" applyFill="1" applyBorder="1" applyProtection="1">
      <protection locked="0"/>
    </xf>
    <xf numFmtId="0" fontId="0" fillId="15" borderId="1" xfId="0" applyFill="1" applyBorder="1" applyProtection="1">
      <protection locked="0"/>
    </xf>
    <xf numFmtId="0" fontId="39" fillId="15" borderId="1" xfId="0" applyFont="1" applyFill="1" applyBorder="1" applyProtection="1">
      <protection locked="0"/>
    </xf>
    <xf numFmtId="0" fontId="20" fillId="15" borderId="1" xfId="0" applyFont="1" applyFill="1" applyBorder="1" applyProtection="1">
      <protection locked="0"/>
    </xf>
    <xf numFmtId="4" fontId="0" fillId="15" borderId="1" xfId="0" applyNumberFormat="1" applyFill="1" applyBorder="1" applyProtection="1">
      <protection locked="0"/>
    </xf>
    <xf numFmtId="3" fontId="0" fillId="15" borderId="1" xfId="0" applyNumberFormat="1" applyFill="1" applyBorder="1" applyProtection="1">
      <protection locked="0"/>
    </xf>
    <xf numFmtId="4" fontId="41" fillId="15" borderId="1" xfId="0" applyNumberFormat="1" applyFont="1" applyFill="1" applyBorder="1" applyProtection="1">
      <protection hidden="1"/>
    </xf>
    <xf numFmtId="4" fontId="39" fillId="15" borderId="1" xfId="0" applyNumberFormat="1" applyFont="1" applyFill="1" applyBorder="1" applyProtection="1">
      <protection hidden="1"/>
    </xf>
    <xf numFmtId="4" fontId="0" fillId="15" borderId="1" xfId="0" applyNumberFormat="1" applyFill="1" applyBorder="1" applyProtection="1">
      <protection hidden="1"/>
    </xf>
    <xf numFmtId="4" fontId="41" fillId="15" borderId="1" xfId="0" applyNumberFormat="1" applyFont="1" applyFill="1" applyBorder="1" applyProtection="1">
      <protection locked="0"/>
    </xf>
    <xf numFmtId="4" fontId="39" fillId="15" borderId="1" xfId="0" applyNumberFormat="1" applyFont="1" applyFill="1" applyBorder="1" applyProtection="1">
      <protection locked="0"/>
    </xf>
    <xf numFmtId="4" fontId="12" fillId="15" borderId="1" xfId="0" applyNumberFormat="1" applyFont="1" applyFill="1" applyBorder="1" applyProtection="1">
      <protection hidden="1"/>
    </xf>
    <xf numFmtId="4" fontId="43" fillId="15" borderId="0" xfId="0" applyNumberFormat="1" applyFont="1" applyFill="1" applyBorder="1" applyProtection="1">
      <protection hidden="1"/>
    </xf>
    <xf numFmtId="4" fontId="42" fillId="15" borderId="0" xfId="0" applyNumberFormat="1" applyFont="1" applyFill="1" applyBorder="1" applyProtection="1">
      <protection hidden="1"/>
    </xf>
    <xf numFmtId="0" fontId="0" fillId="16" borderId="0" xfId="0" applyFill="1" applyProtection="1">
      <protection locked="0"/>
    </xf>
    <xf numFmtId="0" fontId="20" fillId="16" borderId="0" xfId="0" applyFont="1" applyFill="1" applyProtection="1">
      <protection locked="0"/>
    </xf>
    <xf numFmtId="4" fontId="0" fillId="16" borderId="0" xfId="0" applyNumberFormat="1" applyFill="1" applyProtection="1">
      <protection locked="0"/>
    </xf>
    <xf numFmtId="3" fontId="0" fillId="16" borderId="0" xfId="0" applyNumberFormat="1" applyFill="1" applyProtection="1">
      <protection locked="0"/>
    </xf>
    <xf numFmtId="0" fontId="0" fillId="16" borderId="0" xfId="0" applyFill="1" applyBorder="1" applyProtection="1">
      <protection locked="0"/>
    </xf>
    <xf numFmtId="0" fontId="21" fillId="16" borderId="0" xfId="0" applyFont="1" applyFill="1" applyBorder="1" applyProtection="1">
      <protection locked="0"/>
    </xf>
    <xf numFmtId="4" fontId="0" fillId="16" borderId="0" xfId="0" applyNumberFormat="1" applyFill="1" applyBorder="1" applyProtection="1">
      <protection locked="0"/>
    </xf>
    <xf numFmtId="3" fontId="0" fillId="16" borderId="0" xfId="0" applyNumberFormat="1" applyFill="1" applyBorder="1" applyProtection="1">
      <protection locked="0"/>
    </xf>
    <xf numFmtId="0" fontId="3" fillId="16" borderId="0" xfId="0" applyFont="1" applyFill="1" applyBorder="1" applyProtection="1">
      <protection locked="0"/>
    </xf>
    <xf numFmtId="0" fontId="42" fillId="16" borderId="0" xfId="0" applyFont="1" applyFill="1" applyProtection="1">
      <protection locked="0"/>
    </xf>
    <xf numFmtId="0" fontId="0" fillId="16" borderId="1" xfId="0" applyFill="1" applyBorder="1" applyProtection="1">
      <protection locked="0"/>
    </xf>
    <xf numFmtId="0" fontId="39" fillId="16" borderId="1" xfId="0" applyFont="1" applyFill="1" applyBorder="1" applyProtection="1">
      <protection locked="0"/>
    </xf>
    <xf numFmtId="0" fontId="20" fillId="16" borderId="1" xfId="0" applyFont="1" applyFill="1" applyBorder="1" applyProtection="1">
      <protection locked="0"/>
    </xf>
    <xf numFmtId="4" fontId="0" fillId="16" borderId="1" xfId="0" applyNumberFormat="1" applyFill="1" applyBorder="1" applyProtection="1">
      <protection locked="0"/>
    </xf>
    <xf numFmtId="3" fontId="0" fillId="16" borderId="1" xfId="0" applyNumberFormat="1" applyFill="1" applyBorder="1" applyProtection="1">
      <protection locked="0"/>
    </xf>
    <xf numFmtId="0" fontId="0" fillId="2" borderId="0" xfId="0" applyFill="1" applyAlignment="1">
      <alignment horizont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28"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3" fontId="12" fillId="2" borderId="0" xfId="0" applyNumberFormat="1"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A500"/>
      <color rgb="FF0000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xdr:col>
      <xdr:colOff>530679</xdr:colOff>
      <xdr:row>18</xdr:row>
      <xdr:rowOff>163286</xdr:rowOff>
    </xdr:from>
    <xdr:to>
      <xdr:col>2</xdr:col>
      <xdr:colOff>184100</xdr:colOff>
      <xdr:row>25</xdr:row>
      <xdr:rowOff>15853</xdr:rowOff>
    </xdr:to>
    <xdr:grpSp>
      <xdr:nvGrpSpPr>
        <xdr:cNvPr id="2" name="Group 1"/>
        <xdr:cNvGrpSpPr/>
      </xdr:nvGrpSpPr>
      <xdr:grpSpPr>
        <a:xfrm>
          <a:off x="748393" y="4068536"/>
          <a:ext cx="265743" cy="1186067"/>
          <a:chOff x="1450361" y="5494583"/>
          <a:chExt cx="265743" cy="1186067"/>
        </a:xfrm>
      </xdr:grpSpPr>
      <xdr:pic>
        <xdr:nvPicPr>
          <xdr:cNvPr id="3" name="Picture 2" descr="Image result for location icon squar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5278" y="5951024"/>
            <a:ext cx="256722" cy="255590"/>
          </a:xfrm>
          <a:prstGeom prst="rect">
            <a:avLst/>
          </a:prstGeom>
          <a:noFill/>
          <a:ln>
            <a:noFill/>
          </a:ln>
        </xdr:spPr>
      </xdr:pic>
      <xdr:pic>
        <xdr:nvPicPr>
          <xdr:cNvPr id="4" name="Picture 3" descr="Image result for magnifying glass icon squar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55460" y="6421570"/>
            <a:ext cx="260644" cy="259080"/>
          </a:xfrm>
          <a:prstGeom prst="rect">
            <a:avLst/>
          </a:prstGeom>
          <a:noFill/>
          <a:ln>
            <a:noFill/>
          </a:ln>
        </xdr:spPr>
      </xdr:pic>
      <xdr:pic>
        <xdr:nvPicPr>
          <xdr:cNvPr id="5" name="Picture 4" descr="Image result for telephone icon square for resum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50361" y="5494583"/>
            <a:ext cx="256834" cy="255270"/>
          </a:xfrm>
          <a:prstGeom prst="rect">
            <a:avLst/>
          </a:prstGeom>
          <a:noFill/>
          <a:ln>
            <a:noFill/>
          </a:ln>
        </xdr:spPr>
      </xdr:pic>
    </xdr:grpSp>
    <xdr:clientData/>
  </xdr:twoCellAnchor>
  <xdr:twoCellAnchor editAs="oneCell">
    <xdr:from>
      <xdr:col>1</xdr:col>
      <xdr:colOff>324170</xdr:colOff>
      <xdr:row>0</xdr:row>
      <xdr:rowOff>152880</xdr:rowOff>
    </xdr:from>
    <xdr:to>
      <xdr:col>4</xdr:col>
      <xdr:colOff>218050</xdr:colOff>
      <xdr:row>2</xdr:row>
      <xdr:rowOff>159230</xdr:rowOff>
    </xdr:to>
    <xdr:pic>
      <xdr:nvPicPr>
        <xdr:cNvPr id="6" name="Picture 5"/>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36491" y="152880"/>
          <a:ext cx="1730845" cy="387350"/>
        </a:xfrm>
        <a:prstGeom prst="rect">
          <a:avLst/>
        </a:prstGeom>
      </xdr:spPr>
    </xdr:pic>
    <xdr:clientData/>
  </xdr:twoCellAnchor>
  <xdr:twoCellAnchor>
    <xdr:from>
      <xdr:col>2</xdr:col>
      <xdr:colOff>233962</xdr:colOff>
      <xdr:row>18</xdr:row>
      <xdr:rowOff>137911</xdr:rowOff>
    </xdr:from>
    <xdr:to>
      <xdr:col>6</xdr:col>
      <xdr:colOff>341352</xdr:colOff>
      <xdr:row>25</xdr:row>
      <xdr:rowOff>6903</xdr:rowOff>
    </xdr:to>
    <xdr:grpSp>
      <xdr:nvGrpSpPr>
        <xdr:cNvPr id="10" name="Group 9"/>
        <xdr:cNvGrpSpPr/>
      </xdr:nvGrpSpPr>
      <xdr:grpSpPr>
        <a:xfrm>
          <a:off x="1063998" y="4043161"/>
          <a:ext cx="2556675" cy="1202492"/>
          <a:chOff x="2138962" y="4845983"/>
          <a:chExt cx="2556676" cy="1202492"/>
        </a:xfrm>
      </xdr:grpSpPr>
      <xdr:sp macro="" textlink="">
        <xdr:nvSpPr>
          <xdr:cNvPr id="7" name="TextBox 6"/>
          <xdr:cNvSpPr txBox="1"/>
        </xdr:nvSpPr>
        <xdr:spPr>
          <a:xfrm>
            <a:off x="2176422" y="5225863"/>
            <a:ext cx="2519216"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l-PH" sz="1100"/>
              <a:t>Dr. 10 Aala Compound,</a:t>
            </a:r>
            <a:r>
              <a:rPr lang="fil-PH" sz="1100" baseline="0"/>
              <a:t> Km. 3</a:t>
            </a:r>
          </a:p>
          <a:p>
            <a:r>
              <a:rPr lang="fil-PH" sz="1100" baseline="0"/>
              <a:t>MacArthur Highway, Matina, Davao City</a:t>
            </a:r>
            <a:endParaRPr lang="fil-PH" sz="1100"/>
          </a:p>
        </xdr:txBody>
      </xdr:sp>
      <xdr:sp macro="" textlink="">
        <xdr:nvSpPr>
          <xdr:cNvPr id="8" name="TextBox 7"/>
          <xdr:cNvSpPr txBox="1"/>
        </xdr:nvSpPr>
        <xdr:spPr>
          <a:xfrm>
            <a:off x="2138962" y="4845983"/>
            <a:ext cx="137351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l-PH" sz="1100" b="0" i="0">
                <a:solidFill>
                  <a:schemeClr val="tx1"/>
                </a:solidFill>
                <a:effectLst/>
                <a:latin typeface="+mn-lt"/>
                <a:ea typeface="+mn-ea"/>
                <a:cs typeface="+mn-cs"/>
              </a:rPr>
              <a:t> 298-7364; 291-5025</a:t>
            </a:r>
            <a:endParaRPr lang="fil-PH" sz="1100"/>
          </a:p>
        </xdr:txBody>
      </xdr:sp>
      <xdr:sp macro="" textlink="">
        <xdr:nvSpPr>
          <xdr:cNvPr id="9" name="TextBox 8"/>
          <xdr:cNvSpPr txBox="1"/>
        </xdr:nvSpPr>
        <xdr:spPr>
          <a:xfrm>
            <a:off x="2174582" y="5783915"/>
            <a:ext cx="9528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l-PH" sz="1100" b="0" i="0">
                <a:solidFill>
                  <a:schemeClr val="tx1"/>
                </a:solidFill>
                <a:effectLst/>
                <a:latin typeface="+mn-lt"/>
                <a:ea typeface="+mn-ea"/>
                <a:cs typeface="+mn-cs"/>
              </a:rPr>
              <a:t>posbang.com</a:t>
            </a:r>
            <a:endParaRPr lang="fil-PH"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23</xdr:row>
      <xdr:rowOff>0</xdr:rowOff>
    </xdr:from>
    <xdr:to>
      <xdr:col>2</xdr:col>
      <xdr:colOff>265743</xdr:colOff>
      <xdr:row>29</xdr:row>
      <xdr:rowOff>43067</xdr:rowOff>
    </xdr:to>
    <xdr:grpSp>
      <xdr:nvGrpSpPr>
        <xdr:cNvPr id="29" name="Group 28"/>
        <xdr:cNvGrpSpPr/>
      </xdr:nvGrpSpPr>
      <xdr:grpSpPr>
        <a:xfrm>
          <a:off x="523875" y="5214938"/>
          <a:ext cx="265743" cy="1186067"/>
          <a:chOff x="1450361" y="5494583"/>
          <a:chExt cx="265743" cy="1186067"/>
        </a:xfrm>
      </xdr:grpSpPr>
      <xdr:pic>
        <xdr:nvPicPr>
          <xdr:cNvPr id="30" name="Picture 29" descr="Image result for location icon squar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5278" y="5951024"/>
            <a:ext cx="256722" cy="255590"/>
          </a:xfrm>
          <a:prstGeom prst="rect">
            <a:avLst/>
          </a:prstGeom>
          <a:noFill/>
          <a:ln>
            <a:noFill/>
          </a:ln>
        </xdr:spPr>
      </xdr:pic>
      <xdr:pic>
        <xdr:nvPicPr>
          <xdr:cNvPr id="31" name="Picture 30" descr="Image result for magnifying glass icon squar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55460" y="6421570"/>
            <a:ext cx="260644" cy="259080"/>
          </a:xfrm>
          <a:prstGeom prst="rect">
            <a:avLst/>
          </a:prstGeom>
          <a:noFill/>
          <a:ln>
            <a:noFill/>
          </a:ln>
        </xdr:spPr>
      </xdr:pic>
      <xdr:pic>
        <xdr:nvPicPr>
          <xdr:cNvPr id="32" name="Picture 31" descr="Image result for telephone icon square for resum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50361" y="5494583"/>
            <a:ext cx="256834" cy="255270"/>
          </a:xfrm>
          <a:prstGeom prst="rect">
            <a:avLst/>
          </a:prstGeom>
          <a:noFill/>
          <a:ln>
            <a:noFill/>
          </a:ln>
        </xdr:spPr>
      </xdr:pic>
    </xdr:grpSp>
    <xdr:clientData/>
  </xdr:twoCellAnchor>
  <xdr:twoCellAnchor editAs="oneCell">
    <xdr:from>
      <xdr:col>2</xdr:col>
      <xdr:colOff>201706</xdr:colOff>
      <xdr:row>1</xdr:row>
      <xdr:rowOff>112059</xdr:rowOff>
    </xdr:from>
    <xdr:to>
      <xdr:col>3</xdr:col>
      <xdr:colOff>1610061</xdr:colOff>
      <xdr:row>1</xdr:row>
      <xdr:rowOff>499409</xdr:rowOff>
    </xdr:to>
    <xdr:pic>
      <xdr:nvPicPr>
        <xdr:cNvPr id="33" name="Picture 32"/>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80882" y="302559"/>
          <a:ext cx="1722120" cy="387350"/>
        </a:xfrm>
        <a:prstGeom prst="rect">
          <a:avLst/>
        </a:prstGeom>
      </xdr:spPr>
    </xdr:pic>
    <xdr:clientData/>
  </xdr:twoCellAnchor>
  <xdr:oneCellAnchor>
    <xdr:from>
      <xdr:col>3</xdr:col>
      <xdr:colOff>12886</xdr:colOff>
      <xdr:row>24</xdr:row>
      <xdr:rowOff>177613</xdr:rowOff>
    </xdr:from>
    <xdr:ext cx="2519216" cy="436786"/>
    <xdr:sp macro="" textlink="">
      <xdr:nvSpPr>
        <xdr:cNvPr id="4" name="TextBox 3"/>
        <xdr:cNvSpPr txBox="1"/>
      </xdr:nvSpPr>
      <xdr:spPr>
        <a:xfrm>
          <a:off x="1803586" y="5559238"/>
          <a:ext cx="2519216"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l-PH" sz="1100"/>
            <a:t>Dr. 10 Aala Compound,</a:t>
          </a:r>
          <a:r>
            <a:rPr lang="fil-PH" sz="1100" baseline="0"/>
            <a:t> Km. 3</a:t>
          </a:r>
        </a:p>
        <a:p>
          <a:r>
            <a:rPr lang="fil-PH" sz="1100" baseline="0"/>
            <a:t>MacArthur Highway, Matina, Davao City</a:t>
          </a:r>
          <a:endParaRPr lang="fil-PH" sz="1100"/>
        </a:p>
      </xdr:txBody>
    </xdr:sp>
    <xdr:clientData/>
  </xdr:oneCellAnchor>
  <xdr:oneCellAnchor>
    <xdr:from>
      <xdr:col>2</xdr:col>
      <xdr:colOff>301998</xdr:colOff>
      <xdr:row>22</xdr:row>
      <xdr:rowOff>178733</xdr:rowOff>
    </xdr:from>
    <xdr:ext cx="1373518" cy="264560"/>
    <xdr:sp macro="" textlink="">
      <xdr:nvSpPr>
        <xdr:cNvPr id="34" name="TextBox 33"/>
        <xdr:cNvSpPr txBox="1"/>
      </xdr:nvSpPr>
      <xdr:spPr>
        <a:xfrm>
          <a:off x="1778373" y="5179358"/>
          <a:ext cx="137351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l-PH" sz="1100" b="0" i="0">
              <a:solidFill>
                <a:schemeClr val="tx1"/>
              </a:solidFill>
              <a:effectLst/>
              <a:latin typeface="+mn-lt"/>
              <a:ea typeface="+mn-ea"/>
              <a:cs typeface="+mn-cs"/>
            </a:rPr>
            <a:t> 298-7364; 291-5025</a:t>
          </a:r>
          <a:endParaRPr lang="fil-PH" sz="1100"/>
        </a:p>
      </xdr:txBody>
    </xdr:sp>
    <xdr:clientData/>
  </xdr:oneCellAnchor>
  <xdr:oneCellAnchor>
    <xdr:from>
      <xdr:col>3</xdr:col>
      <xdr:colOff>24653</xdr:colOff>
      <xdr:row>27</xdr:row>
      <xdr:rowOff>164165</xdr:rowOff>
    </xdr:from>
    <xdr:ext cx="952825" cy="264560"/>
    <xdr:sp macro="" textlink="">
      <xdr:nvSpPr>
        <xdr:cNvPr id="35" name="TextBox 34"/>
        <xdr:cNvSpPr txBox="1"/>
      </xdr:nvSpPr>
      <xdr:spPr>
        <a:xfrm>
          <a:off x="1815353" y="6117290"/>
          <a:ext cx="9528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l-PH" sz="1100" b="0" i="0">
              <a:solidFill>
                <a:schemeClr val="tx1"/>
              </a:solidFill>
              <a:effectLst/>
              <a:latin typeface="+mn-lt"/>
              <a:ea typeface="+mn-ea"/>
              <a:cs typeface="+mn-cs"/>
            </a:rPr>
            <a:t>posbang.com</a:t>
          </a:r>
          <a:endParaRPr lang="fil-PH" sz="1100"/>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2</xdr:row>
          <xdr:rowOff>180975</xdr:rowOff>
        </xdr:from>
        <xdr:to>
          <xdr:col>1</xdr:col>
          <xdr:colOff>371475</xdr:colOff>
          <xdr:row>3</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xdr:row>
          <xdr:rowOff>180975</xdr:rowOff>
        </xdr:from>
        <xdr:to>
          <xdr:col>1</xdr:col>
          <xdr:colOff>381000</xdr:colOff>
          <xdr:row>5</xdr:row>
          <xdr:rowOff>152400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171450</xdr:rowOff>
        </xdr:from>
        <xdr:to>
          <xdr:col>1</xdr:col>
          <xdr:colOff>381000</xdr:colOff>
          <xdr:row>7</xdr:row>
          <xdr:rowOff>142875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11</xdr:row>
          <xdr:rowOff>180975</xdr:rowOff>
        </xdr:from>
        <xdr:to>
          <xdr:col>1</xdr:col>
          <xdr:colOff>390525</xdr:colOff>
          <xdr:row>12</xdr:row>
          <xdr:rowOff>152400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15</xdr:row>
          <xdr:rowOff>180975</xdr:rowOff>
        </xdr:from>
        <xdr:to>
          <xdr:col>1</xdr:col>
          <xdr:colOff>390525</xdr:colOff>
          <xdr:row>16</xdr:row>
          <xdr:rowOff>152400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180975</xdr:rowOff>
        </xdr:from>
        <xdr:to>
          <xdr:col>1</xdr:col>
          <xdr:colOff>390525</xdr:colOff>
          <xdr:row>20</xdr:row>
          <xdr:rowOff>152400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180975</xdr:rowOff>
        </xdr:from>
        <xdr:to>
          <xdr:col>1</xdr:col>
          <xdr:colOff>390525</xdr:colOff>
          <xdr:row>22</xdr:row>
          <xdr:rowOff>152400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25</xdr:row>
          <xdr:rowOff>180975</xdr:rowOff>
        </xdr:from>
        <xdr:to>
          <xdr:col>1</xdr:col>
          <xdr:colOff>419100</xdr:colOff>
          <xdr:row>26</xdr:row>
          <xdr:rowOff>152400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180975</xdr:rowOff>
        </xdr:from>
        <xdr:to>
          <xdr:col>1</xdr:col>
          <xdr:colOff>419100</xdr:colOff>
          <xdr:row>30</xdr:row>
          <xdr:rowOff>152400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33</xdr:row>
          <xdr:rowOff>180975</xdr:rowOff>
        </xdr:from>
        <xdr:to>
          <xdr:col>1</xdr:col>
          <xdr:colOff>342900</xdr:colOff>
          <xdr:row>34</xdr:row>
          <xdr:rowOff>152400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190500</xdr:rowOff>
        </xdr:from>
        <xdr:to>
          <xdr:col>1</xdr:col>
          <xdr:colOff>342900</xdr:colOff>
          <xdr:row>38</xdr:row>
          <xdr:rowOff>152400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180975</xdr:rowOff>
        </xdr:from>
        <xdr:to>
          <xdr:col>1</xdr:col>
          <xdr:colOff>342900</xdr:colOff>
          <xdr:row>42</xdr:row>
          <xdr:rowOff>152400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180975</xdr:rowOff>
        </xdr:from>
        <xdr:to>
          <xdr:col>1</xdr:col>
          <xdr:colOff>342900</xdr:colOff>
          <xdr:row>46</xdr:row>
          <xdr:rowOff>152400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180975</xdr:rowOff>
        </xdr:from>
        <xdr:to>
          <xdr:col>1</xdr:col>
          <xdr:colOff>342900</xdr:colOff>
          <xdr:row>50</xdr:row>
          <xdr:rowOff>152400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180975</xdr:rowOff>
        </xdr:from>
        <xdr:to>
          <xdr:col>1</xdr:col>
          <xdr:colOff>342900</xdr:colOff>
          <xdr:row>54</xdr:row>
          <xdr:rowOff>152400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190500</xdr:rowOff>
        </xdr:from>
        <xdr:to>
          <xdr:col>1</xdr:col>
          <xdr:colOff>342900</xdr:colOff>
          <xdr:row>58</xdr:row>
          <xdr:rowOff>152400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180975</xdr:rowOff>
        </xdr:from>
        <xdr:to>
          <xdr:col>1</xdr:col>
          <xdr:colOff>342900</xdr:colOff>
          <xdr:row>62</xdr:row>
          <xdr:rowOff>152400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190500</xdr:rowOff>
        </xdr:from>
        <xdr:to>
          <xdr:col>1</xdr:col>
          <xdr:colOff>342900</xdr:colOff>
          <xdr:row>66</xdr:row>
          <xdr:rowOff>152400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73</xdr:row>
          <xdr:rowOff>180975</xdr:rowOff>
        </xdr:from>
        <xdr:to>
          <xdr:col>1</xdr:col>
          <xdr:colOff>342900</xdr:colOff>
          <xdr:row>74</xdr:row>
          <xdr:rowOff>152400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76</xdr:row>
          <xdr:rowOff>190500</xdr:rowOff>
        </xdr:from>
        <xdr:to>
          <xdr:col>1</xdr:col>
          <xdr:colOff>342900</xdr:colOff>
          <xdr:row>77</xdr:row>
          <xdr:rowOff>152400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80</xdr:row>
          <xdr:rowOff>180975</xdr:rowOff>
        </xdr:from>
        <xdr:to>
          <xdr:col>1</xdr:col>
          <xdr:colOff>371475</xdr:colOff>
          <xdr:row>81</xdr:row>
          <xdr:rowOff>152400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21</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3</xdr:row>
          <xdr:rowOff>180975</xdr:rowOff>
        </xdr:from>
        <xdr:to>
          <xdr:col>1</xdr:col>
          <xdr:colOff>361950</xdr:colOff>
          <xdr:row>5</xdr:row>
          <xdr:rowOff>19050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180975</xdr:rowOff>
        </xdr:from>
        <xdr:to>
          <xdr:col>1</xdr:col>
          <xdr:colOff>381000</xdr:colOff>
          <xdr:row>8</xdr:row>
          <xdr:rowOff>19050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xdr:row>
          <xdr:rowOff>171450</xdr:rowOff>
        </xdr:from>
        <xdr:to>
          <xdr:col>1</xdr:col>
          <xdr:colOff>381000</xdr:colOff>
          <xdr:row>11</xdr:row>
          <xdr:rowOff>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15</xdr:row>
          <xdr:rowOff>180975</xdr:rowOff>
        </xdr:from>
        <xdr:to>
          <xdr:col>1</xdr:col>
          <xdr:colOff>400050</xdr:colOff>
          <xdr:row>17</xdr:row>
          <xdr:rowOff>19050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20</xdr:row>
          <xdr:rowOff>180975</xdr:rowOff>
        </xdr:from>
        <xdr:to>
          <xdr:col>1</xdr:col>
          <xdr:colOff>400050</xdr:colOff>
          <xdr:row>22</xdr:row>
          <xdr:rowOff>19050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180975</xdr:rowOff>
        </xdr:from>
        <xdr:to>
          <xdr:col>1</xdr:col>
          <xdr:colOff>400050</xdr:colOff>
          <xdr:row>27</xdr:row>
          <xdr:rowOff>19050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28</xdr:row>
          <xdr:rowOff>180975</xdr:rowOff>
        </xdr:from>
        <xdr:to>
          <xdr:col>1</xdr:col>
          <xdr:colOff>400050</xdr:colOff>
          <xdr:row>30</xdr:row>
          <xdr:rowOff>19050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180975</xdr:rowOff>
        </xdr:from>
        <xdr:to>
          <xdr:col>1</xdr:col>
          <xdr:colOff>419100</xdr:colOff>
          <xdr:row>35</xdr:row>
          <xdr:rowOff>19050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180975</xdr:rowOff>
        </xdr:from>
        <xdr:to>
          <xdr:col>1</xdr:col>
          <xdr:colOff>419100</xdr:colOff>
          <xdr:row>40</xdr:row>
          <xdr:rowOff>19050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43</xdr:row>
          <xdr:rowOff>180975</xdr:rowOff>
        </xdr:from>
        <xdr:to>
          <xdr:col>1</xdr:col>
          <xdr:colOff>342900</xdr:colOff>
          <xdr:row>45</xdr:row>
          <xdr:rowOff>19050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190500</xdr:rowOff>
        </xdr:from>
        <xdr:to>
          <xdr:col>1</xdr:col>
          <xdr:colOff>342900</xdr:colOff>
          <xdr:row>50</xdr:row>
          <xdr:rowOff>19050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180975</xdr:rowOff>
        </xdr:from>
        <xdr:to>
          <xdr:col>1</xdr:col>
          <xdr:colOff>342900</xdr:colOff>
          <xdr:row>55</xdr:row>
          <xdr:rowOff>19050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180975</xdr:rowOff>
        </xdr:from>
        <xdr:to>
          <xdr:col>1</xdr:col>
          <xdr:colOff>342900</xdr:colOff>
          <xdr:row>60</xdr:row>
          <xdr:rowOff>19050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180975</xdr:rowOff>
        </xdr:from>
        <xdr:to>
          <xdr:col>1</xdr:col>
          <xdr:colOff>342900</xdr:colOff>
          <xdr:row>65</xdr:row>
          <xdr:rowOff>19050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180975</xdr:rowOff>
        </xdr:from>
        <xdr:to>
          <xdr:col>1</xdr:col>
          <xdr:colOff>342900</xdr:colOff>
          <xdr:row>70</xdr:row>
          <xdr:rowOff>19050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73</xdr:row>
          <xdr:rowOff>190500</xdr:rowOff>
        </xdr:from>
        <xdr:to>
          <xdr:col>1</xdr:col>
          <xdr:colOff>342900</xdr:colOff>
          <xdr:row>75</xdr:row>
          <xdr:rowOff>19050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180975</xdr:rowOff>
        </xdr:from>
        <xdr:to>
          <xdr:col>1</xdr:col>
          <xdr:colOff>342900</xdr:colOff>
          <xdr:row>80</xdr:row>
          <xdr:rowOff>19050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83</xdr:row>
          <xdr:rowOff>190500</xdr:rowOff>
        </xdr:from>
        <xdr:to>
          <xdr:col>1</xdr:col>
          <xdr:colOff>342900</xdr:colOff>
          <xdr:row>85</xdr:row>
          <xdr:rowOff>19050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91</xdr:row>
          <xdr:rowOff>180975</xdr:rowOff>
        </xdr:from>
        <xdr:to>
          <xdr:col>1</xdr:col>
          <xdr:colOff>342900</xdr:colOff>
          <xdr:row>93</xdr:row>
          <xdr:rowOff>19050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96</xdr:row>
          <xdr:rowOff>190500</xdr:rowOff>
        </xdr:from>
        <xdr:to>
          <xdr:col>1</xdr:col>
          <xdr:colOff>342900</xdr:colOff>
          <xdr:row>97</xdr:row>
          <xdr:rowOff>161925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100</xdr:row>
          <xdr:rowOff>180975</xdr:rowOff>
        </xdr:from>
        <xdr:to>
          <xdr:col>1</xdr:col>
          <xdr:colOff>361950</xdr:colOff>
          <xdr:row>102</xdr:row>
          <xdr:rowOff>19050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180975</xdr:rowOff>
        </xdr:from>
        <xdr:to>
          <xdr:col>1</xdr:col>
          <xdr:colOff>400050</xdr:colOff>
          <xdr:row>27</xdr:row>
          <xdr:rowOff>19050</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96</xdr:row>
          <xdr:rowOff>190500</xdr:rowOff>
        </xdr:from>
        <xdr:to>
          <xdr:col>1</xdr:col>
          <xdr:colOff>342900</xdr:colOff>
          <xdr:row>97</xdr:row>
          <xdr:rowOff>161925</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20</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3</xdr:row>
          <xdr:rowOff>180975</xdr:rowOff>
        </xdr:from>
        <xdr:to>
          <xdr:col>1</xdr:col>
          <xdr:colOff>161925</xdr:colOff>
          <xdr:row>5</xdr:row>
          <xdr:rowOff>19050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190500</xdr:rowOff>
        </xdr:from>
        <xdr:to>
          <xdr:col>1</xdr:col>
          <xdr:colOff>142875</xdr:colOff>
          <xdr:row>8</xdr:row>
          <xdr:rowOff>19050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180975</xdr:rowOff>
        </xdr:from>
        <xdr:to>
          <xdr:col>1</xdr:col>
          <xdr:colOff>142875</xdr:colOff>
          <xdr:row>13</xdr:row>
          <xdr:rowOff>19050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il-PH" sz="1100" b="0" i="0" u="none" strike="noStrike" baseline="0">
                  <a:solidFill>
                    <a:srgbClr val="000000"/>
                  </a:solidFill>
                  <a:latin typeface="Calibri"/>
                  <a:cs typeface="Calibri"/>
                </a:rPr>
                <a:t>17</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10</xdr:col>
      <xdr:colOff>5406</xdr:colOff>
      <xdr:row>0</xdr:row>
      <xdr:rowOff>136124</xdr:rowOff>
    </xdr:from>
    <xdr:to>
      <xdr:col>14</xdr:col>
      <xdr:colOff>273126</xdr:colOff>
      <xdr:row>3</xdr:row>
      <xdr:rowOff>179939</xdr:rowOff>
    </xdr:to>
    <xdr:pic>
      <xdr:nvPicPr>
        <xdr:cNvPr id="10" name="Picture 9" descr="C:\Users\DATA ANALYST-PC\Downloads\POSBang_Log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6770" y="136124"/>
          <a:ext cx="2692265" cy="615315"/>
        </a:xfrm>
        <a:prstGeom prst="rect">
          <a:avLst/>
        </a:prstGeom>
        <a:noFill/>
        <a:ln>
          <a:noFill/>
        </a:ln>
      </xdr:spPr>
    </xdr:pic>
    <xdr:clientData/>
  </xdr:twoCellAnchor>
  <xdr:twoCellAnchor>
    <xdr:from>
      <xdr:col>10</xdr:col>
      <xdr:colOff>476488</xdr:colOff>
      <xdr:row>11</xdr:row>
      <xdr:rowOff>148199</xdr:rowOff>
    </xdr:from>
    <xdr:to>
      <xdr:col>13</xdr:col>
      <xdr:colOff>528889</xdr:colOff>
      <xdr:row>14</xdr:row>
      <xdr:rowOff>132959</xdr:rowOff>
    </xdr:to>
    <xdr:sp macro="" textlink="">
      <xdr:nvSpPr>
        <xdr:cNvPr id="13" name="Rectangle 12"/>
        <xdr:cNvSpPr/>
      </xdr:nvSpPr>
      <xdr:spPr>
        <a:xfrm>
          <a:off x="6537852" y="2243699"/>
          <a:ext cx="1870810" cy="55626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a:solidFill>
                <a:srgbClr val="5B9BD5"/>
              </a:solidFill>
              <a:effectLst/>
              <a:latin typeface="Cambria" panose="02040503050406030204" pitchFamily="18" charset="0"/>
              <a:ea typeface="Calibri" panose="020F0502020204030204" pitchFamily="34" charset="0"/>
              <a:cs typeface="Times New Roman" panose="02020603050405020304" pitchFamily="18" charset="0"/>
            </a:rPr>
            <a:t>Prepared</a:t>
          </a:r>
          <a:r>
            <a:rPr lang="en-US" sz="1400" baseline="0">
              <a:solidFill>
                <a:srgbClr val="5B9BD5"/>
              </a:solidFill>
              <a:effectLst/>
              <a:latin typeface="Cambria" panose="02040503050406030204" pitchFamily="18" charset="0"/>
              <a:ea typeface="Calibri" panose="020F0502020204030204" pitchFamily="34" charset="0"/>
              <a:cs typeface="Times New Roman" panose="02020603050405020304" pitchFamily="18" charset="0"/>
            </a:rPr>
            <a:t> By:</a:t>
          </a:r>
          <a:endParaRPr lang="en-US" sz="1400">
            <a:solidFill>
              <a:srgbClr val="5B9BD5"/>
            </a:solidFill>
            <a:effectLst/>
            <a:latin typeface="Cambria" panose="02040503050406030204" pitchFamily="18" charset="0"/>
            <a:ea typeface="Calibri" panose="020F0502020204030204" pitchFamily="34" charset="0"/>
            <a:cs typeface="Times New Roman" panose="02020603050405020304" pitchFamily="18" charset="0"/>
          </a:endParaRPr>
        </a:p>
        <a:p>
          <a:pPr algn="ctr">
            <a:lnSpc>
              <a:spcPct val="107000"/>
            </a:lnSpc>
            <a:spcAft>
              <a:spcPts val="0"/>
            </a:spcAft>
          </a:pPr>
          <a:r>
            <a:rPr lang="en-US" sz="1400">
              <a:solidFill>
                <a:srgbClr val="5B9BD5"/>
              </a:solidFill>
              <a:effectLst/>
              <a:latin typeface="Cambria" panose="02040503050406030204" pitchFamily="18" charset="0"/>
              <a:ea typeface="Calibri" panose="020F0502020204030204" pitchFamily="34" charset="0"/>
              <a:cs typeface="Times New Roman" panose="02020603050405020304" pitchFamily="18" charset="0"/>
            </a:rPr>
            <a:t>James David D. Matoy</a:t>
          </a:r>
          <a:endParaRPr lang="fil-PH" sz="1100">
            <a:effectLst/>
            <a:ea typeface="Calibri" panose="020F0502020204030204" pitchFamily="34" charset="0"/>
            <a:cs typeface="Times New Roman" panose="02020603050405020304" pitchFamily="18" charset="0"/>
          </a:endParaRPr>
        </a:p>
        <a:p>
          <a:pPr algn="ctr">
            <a:lnSpc>
              <a:spcPct val="107000"/>
            </a:lnSpc>
            <a:spcAft>
              <a:spcPts val="0"/>
            </a:spcAft>
          </a:pPr>
          <a:r>
            <a:rPr lang="en-US" sz="1400">
              <a:solidFill>
                <a:srgbClr val="5B9BD5"/>
              </a:solidFill>
              <a:effectLst/>
              <a:latin typeface="Cambria" panose="02040503050406030204" pitchFamily="18" charset="0"/>
              <a:ea typeface="Calibri" panose="020F0502020204030204" pitchFamily="34" charset="0"/>
              <a:cs typeface="Times New Roman" panose="02020603050405020304" pitchFamily="18" charset="0"/>
            </a:rPr>
            <a:t>10-11-2018</a:t>
          </a:r>
          <a:endParaRPr lang="fil-PH" sz="1100">
            <a:effectLst/>
            <a:ea typeface="Calibri" panose="020F0502020204030204" pitchFamily="34" charset="0"/>
            <a:cs typeface="Times New Roman" panose="02020603050405020304" pitchFamily="18" charset="0"/>
          </a:endParaRPr>
        </a:p>
      </xdr:txBody>
    </xdr:sp>
    <xdr:clientData/>
  </xdr:twoCellAnchor>
  <xdr:twoCellAnchor>
    <xdr:from>
      <xdr:col>7</xdr:col>
      <xdr:colOff>8003</xdr:colOff>
      <xdr:row>4</xdr:row>
      <xdr:rowOff>71310</xdr:rowOff>
    </xdr:from>
    <xdr:to>
      <xdr:col>13</xdr:col>
      <xdr:colOff>184757</xdr:colOff>
      <xdr:row>8</xdr:row>
      <xdr:rowOff>33845</xdr:rowOff>
    </xdr:to>
    <xdr:sp macro="" textlink="">
      <xdr:nvSpPr>
        <xdr:cNvPr id="14" name="Rectangle 13"/>
        <xdr:cNvSpPr/>
      </xdr:nvSpPr>
      <xdr:spPr>
        <a:xfrm>
          <a:off x="4250958" y="833310"/>
          <a:ext cx="3813572" cy="72453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07000"/>
            </a:lnSpc>
            <a:spcAft>
              <a:spcPts val="0"/>
            </a:spcAft>
          </a:pPr>
          <a:r>
            <a:rPr lang="en-US" sz="4400">
              <a:solidFill>
                <a:srgbClr val="5B9BD5"/>
              </a:solidFill>
              <a:effectLst/>
              <a:latin typeface="Cambria" panose="02040503050406030204" pitchFamily="18" charset="0"/>
              <a:ea typeface="Calibri" panose="020F0502020204030204" pitchFamily="34" charset="0"/>
              <a:cs typeface="Times New Roman" panose="02020603050405020304" pitchFamily="18" charset="0"/>
            </a:rPr>
            <a:t>KRYPTON POS </a:t>
          </a:r>
          <a:endParaRPr lang="fil-PH" sz="1100">
            <a:effectLst/>
            <a:ea typeface="Calibri" panose="020F0502020204030204" pitchFamily="34" charset="0"/>
            <a:cs typeface="Times New Roman" panose="02020603050405020304" pitchFamily="18" charset="0"/>
          </a:endParaRPr>
        </a:p>
      </xdr:txBody>
    </xdr:sp>
    <xdr:clientData/>
  </xdr:twoCellAnchor>
  <xdr:twoCellAnchor>
    <xdr:from>
      <xdr:col>7</xdr:col>
      <xdr:colOff>35442</xdr:colOff>
      <xdr:row>7</xdr:row>
      <xdr:rowOff>61122</xdr:rowOff>
    </xdr:from>
    <xdr:to>
      <xdr:col>13</xdr:col>
      <xdr:colOff>53446</xdr:colOff>
      <xdr:row>11</xdr:row>
      <xdr:rowOff>23657</xdr:rowOff>
    </xdr:to>
    <xdr:sp macro="" textlink="">
      <xdr:nvSpPr>
        <xdr:cNvPr id="15" name="Rectangle 14"/>
        <xdr:cNvSpPr/>
      </xdr:nvSpPr>
      <xdr:spPr>
        <a:xfrm>
          <a:off x="4278397" y="1394622"/>
          <a:ext cx="3654822" cy="72453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07000"/>
            </a:lnSpc>
            <a:spcAft>
              <a:spcPts val="0"/>
            </a:spcAft>
          </a:pPr>
          <a:r>
            <a:rPr lang="en-US" sz="3600">
              <a:solidFill>
                <a:srgbClr val="5B9BD5"/>
              </a:solidFill>
              <a:effectLst/>
              <a:latin typeface="Cambria" panose="02040503050406030204" pitchFamily="18" charset="0"/>
              <a:ea typeface="Calibri" panose="020F0502020204030204" pitchFamily="34" charset="0"/>
              <a:cs typeface="Times New Roman" panose="02020603050405020304" pitchFamily="18" charset="0"/>
            </a:rPr>
            <a:t>MATH FORMULA </a:t>
          </a:r>
          <a:endParaRPr lang="fil-PH" sz="1100">
            <a:effectLst/>
            <a:ea typeface="Calibri" panose="020F0502020204030204" pitchFamily="34" charset="0"/>
            <a:cs typeface="Times New Roman" panose="02020603050405020304" pitchFamily="18" charset="0"/>
          </a:endParaRPr>
        </a:p>
      </xdr:txBody>
    </xdr:sp>
    <xdr:clientData/>
  </xdr:twoCellAnchor>
  <xdr:twoCellAnchor>
    <xdr:from>
      <xdr:col>13</xdr:col>
      <xdr:colOff>103035</xdr:colOff>
      <xdr:row>6</xdr:row>
      <xdr:rowOff>128358</xdr:rowOff>
    </xdr:from>
    <xdr:to>
      <xdr:col>18</xdr:col>
      <xdr:colOff>557466</xdr:colOff>
      <xdr:row>12</xdr:row>
      <xdr:rowOff>123913</xdr:rowOff>
    </xdr:to>
    <xdr:sp macro="" textlink="">
      <xdr:nvSpPr>
        <xdr:cNvPr id="16" name="Rectangle 15"/>
        <xdr:cNvSpPr/>
      </xdr:nvSpPr>
      <xdr:spPr>
        <a:xfrm>
          <a:off x="7982808" y="1271358"/>
          <a:ext cx="3485113" cy="11385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07000"/>
            </a:lnSpc>
            <a:spcAft>
              <a:spcPts val="0"/>
            </a:spcAft>
          </a:pPr>
          <a:r>
            <a:rPr lang="en-US" sz="2200">
              <a:solidFill>
                <a:srgbClr val="5B9BD5"/>
              </a:solidFill>
              <a:effectLst/>
              <a:latin typeface="Cambria" panose="02040503050406030204" pitchFamily="18" charset="0"/>
              <a:ea typeface="Calibri" panose="020F0502020204030204" pitchFamily="34" charset="0"/>
              <a:cs typeface="Times New Roman" panose="02020603050405020304" pitchFamily="18" charset="0"/>
            </a:rPr>
            <a:t>With 12% VAT,</a:t>
          </a:r>
          <a:endParaRPr lang="fil-PH" sz="1100">
            <a:effectLst/>
            <a:ea typeface="Calibri" panose="020F0502020204030204" pitchFamily="34" charset="0"/>
            <a:cs typeface="Times New Roman" panose="02020603050405020304" pitchFamily="18" charset="0"/>
          </a:endParaRPr>
        </a:p>
        <a:p>
          <a:pPr>
            <a:lnSpc>
              <a:spcPct val="107000"/>
            </a:lnSpc>
            <a:spcAft>
              <a:spcPts val="0"/>
            </a:spcAft>
          </a:pPr>
          <a:r>
            <a:rPr lang="en-US" sz="2200">
              <a:solidFill>
                <a:srgbClr val="5B9BD5"/>
              </a:solidFill>
              <a:effectLst/>
              <a:latin typeface="Cambria" panose="02040503050406030204" pitchFamily="18" charset="0"/>
              <a:ea typeface="Calibri" panose="020F0502020204030204" pitchFamily="34" charset="0"/>
              <a:cs typeface="Times New Roman" panose="02020603050405020304" pitchFamily="18" charset="0"/>
            </a:rPr>
            <a:t>20% SC/PWD DISCOUNTS</a:t>
          </a:r>
          <a:endParaRPr lang="fil-PH" sz="1100">
            <a:effectLst/>
            <a:ea typeface="Calibri" panose="020F0502020204030204" pitchFamily="34" charset="0"/>
            <a:cs typeface="Times New Roman" panose="02020603050405020304" pitchFamily="18" charset="0"/>
          </a:endParaRPr>
        </a:p>
        <a:p>
          <a:pPr>
            <a:lnSpc>
              <a:spcPct val="107000"/>
            </a:lnSpc>
            <a:spcAft>
              <a:spcPts val="0"/>
            </a:spcAft>
          </a:pPr>
          <a:r>
            <a:rPr lang="en-US" sz="2200">
              <a:solidFill>
                <a:srgbClr val="5B9BD5"/>
              </a:solidFill>
              <a:effectLst/>
              <a:latin typeface="Cambria" panose="02040503050406030204" pitchFamily="18" charset="0"/>
              <a:ea typeface="Calibri" panose="020F0502020204030204" pitchFamily="34" charset="0"/>
              <a:cs typeface="Times New Roman" panose="02020603050405020304" pitchFamily="18" charset="0"/>
            </a:rPr>
            <a:t>10% Service Surcharge</a:t>
          </a:r>
          <a:endParaRPr lang="fil-PH" sz="1100">
            <a:effectLst/>
            <a:ea typeface="Calibri" panose="020F0502020204030204" pitchFamily="34" charset="0"/>
            <a:cs typeface="Times New Roman" panose="02020603050405020304" pitchFamily="18" charset="0"/>
          </a:endParaRPr>
        </a:p>
        <a:p>
          <a:pPr>
            <a:lnSpc>
              <a:spcPct val="107000"/>
            </a:lnSpc>
            <a:spcAft>
              <a:spcPts val="0"/>
            </a:spcAft>
          </a:pPr>
          <a:r>
            <a:rPr lang="en-US" sz="2200">
              <a:solidFill>
                <a:srgbClr val="5B9BD5"/>
              </a:solidFill>
              <a:effectLst/>
              <a:latin typeface="Cambria" panose="02040503050406030204" pitchFamily="18" charset="0"/>
              <a:ea typeface="Calibri" panose="020F0502020204030204" pitchFamily="34" charset="0"/>
              <a:cs typeface="Times New Roman" panose="02020603050405020304" pitchFamily="18" charset="0"/>
            </a:rPr>
            <a:t> </a:t>
          </a:r>
          <a:endParaRPr lang="fil-PH" sz="1100">
            <a:effectLst/>
            <a:ea typeface="Calibri" panose="020F0502020204030204" pitchFamily="34" charset="0"/>
            <a:cs typeface="Times New Roman" panose="02020603050405020304" pitchFamily="18" charset="0"/>
          </a:endParaRPr>
        </a:p>
        <a:p>
          <a:pPr>
            <a:lnSpc>
              <a:spcPct val="107000"/>
            </a:lnSpc>
            <a:spcAft>
              <a:spcPts val="0"/>
            </a:spcAft>
          </a:pPr>
          <a:r>
            <a:rPr lang="en-US" sz="2200">
              <a:solidFill>
                <a:srgbClr val="5B9BD5"/>
              </a:solidFill>
              <a:effectLst/>
              <a:latin typeface="Cambria" panose="02040503050406030204" pitchFamily="18" charset="0"/>
              <a:ea typeface="Calibri" panose="020F0502020204030204" pitchFamily="34" charset="0"/>
              <a:cs typeface="Times New Roman" panose="02020603050405020304" pitchFamily="18" charset="0"/>
            </a:rPr>
            <a:t> </a:t>
          </a:r>
          <a:endParaRPr lang="fil-PH" sz="1100">
            <a:effectLst/>
            <a:ea typeface="Calibri" panose="020F0502020204030204" pitchFamily="34" charset="0"/>
            <a:cs typeface="Times New Roman" panose="02020603050405020304" pitchFamily="18" charset="0"/>
          </a:endParaRPr>
        </a:p>
      </xdr:txBody>
    </xdr:sp>
    <xdr:clientData/>
  </xdr:twoCellAnchor>
  <xdr:twoCellAnchor>
    <xdr:from>
      <xdr:col>0</xdr:col>
      <xdr:colOff>76073</xdr:colOff>
      <xdr:row>15</xdr:row>
      <xdr:rowOff>61479</xdr:rowOff>
    </xdr:from>
    <xdr:to>
      <xdr:col>8</xdr:col>
      <xdr:colOff>566452</xdr:colOff>
      <xdr:row>52</xdr:row>
      <xdr:rowOff>32027</xdr:rowOff>
    </xdr:to>
    <xdr:pic>
      <xdr:nvPicPr>
        <xdr:cNvPr id="2" name="Picture 1"/>
        <xdr:cNvPicPr>
          <a:picLocks noChangeAspect="1"/>
        </xdr:cNvPicPr>
      </xdr:nvPicPr>
      <xdr:blipFill>
        <a:blip xmlns:r="http://schemas.openxmlformats.org/officeDocument/2006/relationships" r:embed="rId2"/>
        <a:stretch>
          <a:fillRect/>
        </a:stretch>
      </xdr:blipFill>
      <xdr:spPr>
        <a:xfrm>
          <a:off x="76073" y="2918979"/>
          <a:ext cx="5331320" cy="7019048"/>
        </a:xfrm>
        <a:prstGeom prst="rect">
          <a:avLst/>
        </a:prstGeom>
      </xdr:spPr>
    </xdr:pic>
    <xdr:clientData/>
  </xdr:twoCellAnchor>
  <xdr:twoCellAnchor>
    <xdr:from>
      <xdr:col>8</xdr:col>
      <xdr:colOff>466844</xdr:colOff>
      <xdr:row>15</xdr:row>
      <xdr:rowOff>138546</xdr:rowOff>
    </xdr:from>
    <xdr:to>
      <xdr:col>17</xdr:col>
      <xdr:colOff>346056</xdr:colOff>
      <xdr:row>51</xdr:row>
      <xdr:rowOff>90070</xdr:rowOff>
    </xdr:to>
    <xdr:pic>
      <xdr:nvPicPr>
        <xdr:cNvPr id="4" name="Picture 3"/>
        <xdr:cNvPicPr>
          <a:picLocks noChangeAspect="1"/>
        </xdr:cNvPicPr>
      </xdr:nvPicPr>
      <xdr:blipFill>
        <a:blip xmlns:r="http://schemas.openxmlformats.org/officeDocument/2006/relationships" r:embed="rId3"/>
        <a:stretch>
          <a:fillRect/>
        </a:stretch>
      </xdr:blipFill>
      <xdr:spPr>
        <a:xfrm>
          <a:off x="5307785" y="2996046"/>
          <a:ext cx="5325271" cy="6809524"/>
        </a:xfrm>
        <a:prstGeom prst="rect">
          <a:avLst/>
        </a:prstGeom>
      </xdr:spPr>
    </xdr:pic>
    <xdr:clientData/>
  </xdr:twoCellAnchor>
  <xdr:twoCellAnchor>
    <xdr:from>
      <xdr:col>7</xdr:col>
      <xdr:colOff>559337</xdr:colOff>
      <xdr:row>14</xdr:row>
      <xdr:rowOff>187036</xdr:rowOff>
    </xdr:from>
    <xdr:to>
      <xdr:col>9</xdr:col>
      <xdr:colOff>178983</xdr:colOff>
      <xdr:row>16</xdr:row>
      <xdr:rowOff>169718</xdr:rowOff>
    </xdr:to>
    <xdr:sp macro="" textlink="">
      <xdr:nvSpPr>
        <xdr:cNvPr id="9" name="Rectangle 8"/>
        <xdr:cNvSpPr/>
      </xdr:nvSpPr>
      <xdr:spPr>
        <a:xfrm>
          <a:off x="4795161" y="2854036"/>
          <a:ext cx="829881" cy="36368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l-PH" sz="1100"/>
        </a:p>
      </xdr:txBody>
    </xdr:sp>
    <xdr:clientData/>
  </xdr:twoCellAnchor>
  <xdr:twoCellAnchor>
    <xdr:from>
      <xdr:col>0</xdr:col>
      <xdr:colOff>0</xdr:colOff>
      <xdr:row>15</xdr:row>
      <xdr:rowOff>21647</xdr:rowOff>
    </xdr:from>
    <xdr:to>
      <xdr:col>1</xdr:col>
      <xdr:colOff>33565</xdr:colOff>
      <xdr:row>16</xdr:row>
      <xdr:rowOff>138545</xdr:rowOff>
    </xdr:to>
    <xdr:sp macro="" textlink="">
      <xdr:nvSpPr>
        <xdr:cNvPr id="32" name="Rectangle 31"/>
        <xdr:cNvSpPr/>
      </xdr:nvSpPr>
      <xdr:spPr>
        <a:xfrm>
          <a:off x="0" y="2879147"/>
          <a:ext cx="638683" cy="3073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l-PH" sz="1100"/>
        </a:p>
      </xdr:txBody>
    </xdr:sp>
    <xdr:clientData/>
  </xdr:twoCellAnchor>
  <xdr:twoCellAnchor>
    <xdr:from>
      <xdr:col>0</xdr:col>
      <xdr:colOff>100684</xdr:colOff>
      <xdr:row>51</xdr:row>
      <xdr:rowOff>10441</xdr:rowOff>
    </xdr:from>
    <xdr:to>
      <xdr:col>1</xdr:col>
      <xdr:colOff>134249</xdr:colOff>
      <xdr:row>52</xdr:row>
      <xdr:rowOff>127339</xdr:rowOff>
    </xdr:to>
    <xdr:sp macro="" textlink="">
      <xdr:nvSpPr>
        <xdr:cNvPr id="33" name="Rectangle 32"/>
        <xdr:cNvSpPr/>
      </xdr:nvSpPr>
      <xdr:spPr>
        <a:xfrm>
          <a:off x="100684" y="9725941"/>
          <a:ext cx="638683" cy="3073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l-PH" sz="1100"/>
        </a:p>
      </xdr:txBody>
    </xdr:sp>
    <xdr:clientData/>
  </xdr:twoCellAnchor>
  <xdr:twoCellAnchor>
    <xdr:from>
      <xdr:col>8</xdr:col>
      <xdr:colOff>44785</xdr:colOff>
      <xdr:row>50</xdr:row>
      <xdr:rowOff>156117</xdr:rowOff>
    </xdr:from>
    <xdr:to>
      <xdr:col>9</xdr:col>
      <xdr:colOff>268531</xdr:colOff>
      <xdr:row>52</xdr:row>
      <xdr:rowOff>82515</xdr:rowOff>
    </xdr:to>
    <xdr:sp macro="" textlink="">
      <xdr:nvSpPr>
        <xdr:cNvPr id="34" name="Rectangle 33"/>
        <xdr:cNvSpPr/>
      </xdr:nvSpPr>
      <xdr:spPr>
        <a:xfrm>
          <a:off x="4885726" y="9681117"/>
          <a:ext cx="828864" cy="3073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l-PH" sz="1100"/>
        </a:p>
      </xdr:txBody>
    </xdr:sp>
    <xdr:clientData/>
  </xdr:twoCellAnchor>
  <xdr:twoCellAnchor>
    <xdr:from>
      <xdr:col>16</xdr:col>
      <xdr:colOff>89570</xdr:colOff>
      <xdr:row>50</xdr:row>
      <xdr:rowOff>10440</xdr:rowOff>
    </xdr:from>
    <xdr:to>
      <xdr:col>17</xdr:col>
      <xdr:colOff>313316</xdr:colOff>
      <xdr:row>51</xdr:row>
      <xdr:rowOff>127338</xdr:rowOff>
    </xdr:to>
    <xdr:sp macro="" textlink="">
      <xdr:nvSpPr>
        <xdr:cNvPr id="35" name="Rectangle 34"/>
        <xdr:cNvSpPr/>
      </xdr:nvSpPr>
      <xdr:spPr>
        <a:xfrm>
          <a:off x="9771452" y="9535440"/>
          <a:ext cx="828864" cy="3073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l-PH" sz="1100"/>
        </a:p>
      </xdr:txBody>
    </xdr:sp>
    <xdr:clientData/>
  </xdr:twoCellAnchor>
  <xdr:twoCellAnchor editAs="oneCell">
    <xdr:from>
      <xdr:col>17</xdr:col>
      <xdr:colOff>367392</xdr:colOff>
      <xdr:row>16</xdr:row>
      <xdr:rowOff>40821</xdr:rowOff>
    </xdr:from>
    <xdr:to>
      <xdr:col>24</xdr:col>
      <xdr:colOff>604951</xdr:colOff>
      <xdr:row>46</xdr:row>
      <xdr:rowOff>144869</xdr:rowOff>
    </xdr:to>
    <xdr:pic>
      <xdr:nvPicPr>
        <xdr:cNvPr id="3" name="Picture 2"/>
        <xdr:cNvPicPr>
          <a:picLocks noChangeAspect="1"/>
        </xdr:cNvPicPr>
      </xdr:nvPicPr>
      <xdr:blipFill>
        <a:blip xmlns:r="http://schemas.openxmlformats.org/officeDocument/2006/relationships" r:embed="rId4"/>
        <a:stretch>
          <a:fillRect/>
        </a:stretch>
      </xdr:blipFill>
      <xdr:spPr>
        <a:xfrm>
          <a:off x="10671710" y="3088821"/>
          <a:ext cx="4480514" cy="5819048"/>
        </a:xfrm>
        <a:prstGeom prst="rect">
          <a:avLst/>
        </a:prstGeom>
      </xdr:spPr>
    </xdr:pic>
    <xdr:clientData/>
  </xdr:twoCellAnchor>
  <xdr:twoCellAnchor>
    <xdr:from>
      <xdr:col>16</xdr:col>
      <xdr:colOff>531026</xdr:colOff>
      <xdr:row>15</xdr:row>
      <xdr:rowOff>63211</xdr:rowOff>
    </xdr:from>
    <xdr:to>
      <xdr:col>18</xdr:col>
      <xdr:colOff>57149</xdr:colOff>
      <xdr:row>17</xdr:row>
      <xdr:rowOff>28575</xdr:rowOff>
    </xdr:to>
    <xdr:sp macro="" textlink="">
      <xdr:nvSpPr>
        <xdr:cNvPr id="31" name="Rectangle 30"/>
        <xdr:cNvSpPr/>
      </xdr:nvSpPr>
      <xdr:spPr>
        <a:xfrm>
          <a:off x="10284626" y="2920711"/>
          <a:ext cx="745323" cy="3463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l-PH" sz="1100"/>
        </a:p>
      </xdr:txBody>
    </xdr:sp>
    <xdr:clientData/>
  </xdr:twoCellAnchor>
  <xdr:twoCellAnchor>
    <xdr:from>
      <xdr:col>24</xdr:col>
      <xdr:colOff>159551</xdr:colOff>
      <xdr:row>15</xdr:row>
      <xdr:rowOff>120361</xdr:rowOff>
    </xdr:from>
    <xdr:to>
      <xdr:col>25</xdr:col>
      <xdr:colOff>295274</xdr:colOff>
      <xdr:row>17</xdr:row>
      <xdr:rowOff>85725</xdr:rowOff>
    </xdr:to>
    <xdr:sp macro="" textlink="">
      <xdr:nvSpPr>
        <xdr:cNvPr id="18" name="Rectangle 17"/>
        <xdr:cNvSpPr/>
      </xdr:nvSpPr>
      <xdr:spPr>
        <a:xfrm>
          <a:off x="14789951" y="2977861"/>
          <a:ext cx="745323" cy="3463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l-PH" sz="1100"/>
        </a:p>
      </xdr:txBody>
    </xdr:sp>
    <xdr:clientData/>
  </xdr:twoCellAnchor>
  <xdr:twoCellAnchor>
    <xdr:from>
      <xdr:col>18</xdr:col>
      <xdr:colOff>47626</xdr:colOff>
      <xdr:row>15</xdr:row>
      <xdr:rowOff>15586</xdr:rowOff>
    </xdr:from>
    <xdr:to>
      <xdr:col>21</xdr:col>
      <xdr:colOff>216700</xdr:colOff>
      <xdr:row>16</xdr:row>
      <xdr:rowOff>171450</xdr:rowOff>
    </xdr:to>
    <xdr:sp macro="" textlink="">
      <xdr:nvSpPr>
        <xdr:cNvPr id="19" name="Rectangle 18"/>
        <xdr:cNvSpPr/>
      </xdr:nvSpPr>
      <xdr:spPr>
        <a:xfrm>
          <a:off x="11020426" y="2873086"/>
          <a:ext cx="1997874" cy="3463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l-PH" sz="1100"/>
        </a:p>
      </xdr:txBody>
    </xdr:sp>
    <xdr:clientData/>
  </xdr:twoCellAnchor>
  <xdr:twoCellAnchor>
    <xdr:from>
      <xdr:col>18</xdr:col>
      <xdr:colOff>142876</xdr:colOff>
      <xdr:row>34</xdr:row>
      <xdr:rowOff>25111</xdr:rowOff>
    </xdr:from>
    <xdr:to>
      <xdr:col>21</xdr:col>
      <xdr:colOff>311950</xdr:colOff>
      <xdr:row>35</xdr:row>
      <xdr:rowOff>180975</xdr:rowOff>
    </xdr:to>
    <xdr:sp macro="" textlink="">
      <xdr:nvSpPr>
        <xdr:cNvPr id="20" name="Rectangle 19"/>
        <xdr:cNvSpPr/>
      </xdr:nvSpPr>
      <xdr:spPr>
        <a:xfrm>
          <a:off x="11115676" y="6502111"/>
          <a:ext cx="1997874" cy="3463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l-PH"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prntscr.com/l7cy4u" TargetMode="External"/><Relationship Id="rId13" Type="http://schemas.openxmlformats.org/officeDocument/2006/relationships/hyperlink" Target="http://prntscr.com/l7d2io" TargetMode="External"/><Relationship Id="rId18" Type="http://schemas.openxmlformats.org/officeDocument/2006/relationships/hyperlink" Target="http://prntscr.com/l7s0ds" TargetMode="External"/><Relationship Id="rId26" Type="http://schemas.openxmlformats.org/officeDocument/2006/relationships/hyperlink" Target="http://prntscr.com/l7st73" TargetMode="External"/><Relationship Id="rId3" Type="http://schemas.openxmlformats.org/officeDocument/2006/relationships/hyperlink" Target="http://prntscr.com/l7cwaw" TargetMode="External"/><Relationship Id="rId21" Type="http://schemas.openxmlformats.org/officeDocument/2006/relationships/hyperlink" Target="http://prntscr.com/l7s3tq" TargetMode="External"/><Relationship Id="rId7" Type="http://schemas.openxmlformats.org/officeDocument/2006/relationships/hyperlink" Target="http://prntscr.com/l7cxnk" TargetMode="External"/><Relationship Id="rId12" Type="http://schemas.openxmlformats.org/officeDocument/2006/relationships/hyperlink" Target="http://prntscr.com/l7d1zo" TargetMode="External"/><Relationship Id="rId17" Type="http://schemas.openxmlformats.org/officeDocument/2006/relationships/hyperlink" Target="http://prntscr.com/l7ryzz" TargetMode="External"/><Relationship Id="rId25" Type="http://schemas.openxmlformats.org/officeDocument/2006/relationships/hyperlink" Target="http://prntscr.com/l7ssx2" TargetMode="External"/><Relationship Id="rId2" Type="http://schemas.openxmlformats.org/officeDocument/2006/relationships/hyperlink" Target="http://prntscr.com/l7cw4b" TargetMode="External"/><Relationship Id="rId16" Type="http://schemas.openxmlformats.org/officeDocument/2006/relationships/hyperlink" Target="http://prntscr.com/l7rycu" TargetMode="External"/><Relationship Id="rId20" Type="http://schemas.openxmlformats.org/officeDocument/2006/relationships/hyperlink" Target="http://prntscr.com/l7s3ak" TargetMode="External"/><Relationship Id="rId1" Type="http://schemas.openxmlformats.org/officeDocument/2006/relationships/hyperlink" Target="http://prntscr.com/l7cvnx" TargetMode="External"/><Relationship Id="rId6" Type="http://schemas.openxmlformats.org/officeDocument/2006/relationships/hyperlink" Target="http://prntscr.com/l7cxag" TargetMode="External"/><Relationship Id="rId11" Type="http://schemas.openxmlformats.org/officeDocument/2006/relationships/hyperlink" Target="http://prntscr.com/l7cz5h" TargetMode="External"/><Relationship Id="rId24" Type="http://schemas.openxmlformats.org/officeDocument/2006/relationships/hyperlink" Target="http://prntscr.com/l7sqol" TargetMode="External"/><Relationship Id="rId5" Type="http://schemas.openxmlformats.org/officeDocument/2006/relationships/hyperlink" Target="http://prntscr.com/l7cwtk" TargetMode="External"/><Relationship Id="rId15" Type="http://schemas.openxmlformats.org/officeDocument/2006/relationships/hyperlink" Target="http://prntscr.com/l7d307" TargetMode="External"/><Relationship Id="rId23" Type="http://schemas.openxmlformats.org/officeDocument/2006/relationships/hyperlink" Target="http://prntscr.com/l7s9vk" TargetMode="External"/><Relationship Id="rId10" Type="http://schemas.openxmlformats.org/officeDocument/2006/relationships/hyperlink" Target="http://prntscr.com/l7d0rw" TargetMode="External"/><Relationship Id="rId19" Type="http://schemas.openxmlformats.org/officeDocument/2006/relationships/hyperlink" Target="http://prntscr.com/l7s28p" TargetMode="External"/><Relationship Id="rId4" Type="http://schemas.openxmlformats.org/officeDocument/2006/relationships/hyperlink" Target="http://prntscr.com/l7cwm1" TargetMode="External"/><Relationship Id="rId9" Type="http://schemas.openxmlformats.org/officeDocument/2006/relationships/hyperlink" Target="http://prntscr.com/l7d0a2" TargetMode="External"/><Relationship Id="rId14" Type="http://schemas.openxmlformats.org/officeDocument/2006/relationships/hyperlink" Target="http://prntscr.com/l7d307" TargetMode="External"/><Relationship Id="rId22" Type="http://schemas.openxmlformats.org/officeDocument/2006/relationships/hyperlink" Target="http://prntscr.com/l7s1kk"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prntscr.com/l99dt5"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ctrlProp" Target="../ctrlProps/ctrlProp22.x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vmlDrawing" Target="../drawings/vmlDrawing2.v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drawing" Target="../drawings/drawing4.xml"/><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3.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hyperlink" Target="http://prntscr.com/l6zut5" TargetMode="External"/><Relationship Id="rId1" Type="http://schemas.openxmlformats.org/officeDocument/2006/relationships/hyperlink" Target="http://prntscr.com/l6zut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B1:E27"/>
  <sheetViews>
    <sheetView zoomScale="70" zoomScaleNormal="70" workbookViewId="0">
      <selection activeCell="N16" sqref="N16"/>
    </sheetView>
  </sheetViews>
  <sheetFormatPr defaultRowHeight="15" x14ac:dyDescent="0.25"/>
  <cols>
    <col min="1" max="1" width="3.28515625" style="13" customWidth="1"/>
    <col min="2" max="2" width="9.140625" style="13" customWidth="1"/>
    <col min="3" max="16384" width="9.140625" style="13"/>
  </cols>
  <sheetData>
    <row r="1" spans="2:5" x14ac:dyDescent="0.25">
      <c r="C1" s="20"/>
    </row>
    <row r="2" spans="2:5" x14ac:dyDescent="0.25">
      <c r="B2" s="21"/>
      <c r="C2" s="21"/>
      <c r="D2" s="274"/>
      <c r="E2" s="274"/>
    </row>
    <row r="3" spans="2:5" x14ac:dyDescent="0.25">
      <c r="C3" s="20"/>
    </row>
    <row r="4" spans="2:5" ht="18" x14ac:dyDescent="0.25">
      <c r="B4" s="275" t="s">
        <v>55</v>
      </c>
      <c r="C4" s="275"/>
      <c r="D4" s="275"/>
      <c r="E4" s="275"/>
    </row>
    <row r="5" spans="2:5" ht="18" x14ac:dyDescent="0.25">
      <c r="B5" s="275" t="s">
        <v>56</v>
      </c>
      <c r="C5" s="275"/>
      <c r="D5" s="275"/>
      <c r="E5" s="275"/>
    </row>
    <row r="6" spans="2:5" ht="26.25" x14ac:dyDescent="0.25">
      <c r="B6" s="276" t="s">
        <v>57</v>
      </c>
      <c r="C6" s="276"/>
      <c r="D6" s="276"/>
      <c r="E6" s="276"/>
    </row>
    <row r="7" spans="2:5" ht="33.75" x14ac:dyDescent="0.25">
      <c r="B7" s="14"/>
      <c r="C7" s="20"/>
    </row>
    <row r="8" spans="2:5" x14ac:dyDescent="0.25">
      <c r="B8" s="15" t="s">
        <v>70</v>
      </c>
      <c r="C8" s="20"/>
    </row>
    <row r="9" spans="2:5" x14ac:dyDescent="0.25">
      <c r="B9" s="16" t="s">
        <v>76</v>
      </c>
      <c r="C9" s="20"/>
    </row>
    <row r="10" spans="2:5" x14ac:dyDescent="0.25">
      <c r="B10" s="16"/>
      <c r="C10" s="20"/>
    </row>
    <row r="11" spans="2:5" x14ac:dyDescent="0.25">
      <c r="B11" s="15" t="s">
        <v>69</v>
      </c>
      <c r="C11" s="20"/>
    </row>
    <row r="12" spans="2:5" x14ac:dyDescent="0.25">
      <c r="B12" s="16" t="s">
        <v>72</v>
      </c>
      <c r="C12" s="20"/>
    </row>
    <row r="13" spans="2:5" x14ac:dyDescent="0.25">
      <c r="B13" s="16"/>
      <c r="C13" s="20"/>
    </row>
    <row r="14" spans="2:5" x14ac:dyDescent="0.25">
      <c r="B14" s="15" t="s">
        <v>71</v>
      </c>
      <c r="C14" s="20"/>
    </row>
    <row r="15" spans="2:5" x14ac:dyDescent="0.25">
      <c r="B15" s="16" t="s">
        <v>73</v>
      </c>
      <c r="C15" s="20"/>
    </row>
    <row r="16" spans="2:5" x14ac:dyDescent="0.25">
      <c r="B16" s="16"/>
      <c r="C16" s="20"/>
    </row>
    <row r="17" spans="3:3" x14ac:dyDescent="0.25">
      <c r="C17" s="20"/>
    </row>
    <row r="20" spans="3:3" x14ac:dyDescent="0.25">
      <c r="C20" s="20"/>
    </row>
    <row r="21" spans="3:3" x14ac:dyDescent="0.25">
      <c r="C21" s="20"/>
    </row>
    <row r="22" spans="3:3" x14ac:dyDescent="0.25">
      <c r="C22" s="20"/>
    </row>
    <row r="23" spans="3:3" x14ac:dyDescent="0.25">
      <c r="C23" s="20"/>
    </row>
    <row r="24" spans="3:3" x14ac:dyDescent="0.25">
      <c r="C24" s="20"/>
    </row>
    <row r="25" spans="3:3" x14ac:dyDescent="0.25">
      <c r="C25" s="20"/>
    </row>
    <row r="26" spans="3:3" x14ac:dyDescent="0.25">
      <c r="C26" s="20"/>
    </row>
    <row r="27" spans="3:3" x14ac:dyDescent="0.25">
      <c r="C27" s="20"/>
    </row>
  </sheetData>
  <mergeCells count="4">
    <mergeCell ref="D2:E2"/>
    <mergeCell ref="B4:E4"/>
    <mergeCell ref="B5:E5"/>
    <mergeCell ref="B6:E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zoomScale="55" zoomScaleNormal="55" workbookViewId="0">
      <pane ySplit="81" topLeftCell="A82" activePane="bottomLeft" state="frozen"/>
      <selection pane="bottomLeft" activeCell="N86" sqref="N86"/>
    </sheetView>
  </sheetViews>
  <sheetFormatPr defaultRowHeight="15" outlineLevelRow="1" x14ac:dyDescent="0.25"/>
  <cols>
    <col min="1" max="1" width="4.140625" bestFit="1" customWidth="1"/>
    <col min="2" max="2" width="14.42578125" bestFit="1" customWidth="1"/>
    <col min="3" max="3" width="19.5703125" bestFit="1" customWidth="1"/>
    <col min="4" max="4" width="36.85546875" bestFit="1" customWidth="1"/>
    <col min="5" max="5" width="18.28515625" bestFit="1" customWidth="1"/>
    <col min="6" max="6" width="16" bestFit="1" customWidth="1"/>
    <col min="7" max="7" width="17.42578125" bestFit="1" customWidth="1"/>
    <col min="8" max="8" width="15" bestFit="1" customWidth="1"/>
    <col min="9" max="9" width="17.140625" bestFit="1" customWidth="1"/>
    <col min="10" max="10" width="25.28515625" bestFit="1" customWidth="1"/>
    <col min="11" max="11" width="40.85546875" bestFit="1" customWidth="1"/>
    <col min="12" max="12" width="64.42578125" bestFit="1" customWidth="1"/>
    <col min="13" max="13" width="25" bestFit="1" customWidth="1"/>
    <col min="14" max="14" width="86.85546875" bestFit="1" customWidth="1"/>
  </cols>
  <sheetData>
    <row r="1" spans="1:15" ht="21" x14ac:dyDescent="0.35">
      <c r="A1" s="13"/>
      <c r="B1" s="13"/>
      <c r="C1" s="13"/>
      <c r="D1" s="13"/>
      <c r="E1" s="13"/>
      <c r="F1" s="13"/>
      <c r="G1" s="13"/>
      <c r="H1" s="13"/>
      <c r="I1" s="13"/>
      <c r="J1" s="115" t="s">
        <v>334</v>
      </c>
      <c r="K1" s="13"/>
      <c r="L1" s="13"/>
      <c r="M1" s="13"/>
      <c r="N1" s="13"/>
      <c r="O1" s="13"/>
    </row>
    <row r="2" spans="1:15" ht="21" x14ac:dyDescent="0.35">
      <c r="A2" s="13"/>
      <c r="B2" s="13"/>
      <c r="C2" s="13"/>
      <c r="D2" s="13"/>
      <c r="E2" s="13"/>
      <c r="F2" s="13"/>
      <c r="G2" s="13"/>
      <c r="H2" s="13"/>
      <c r="I2" s="13"/>
      <c r="J2" s="116" t="s">
        <v>335</v>
      </c>
      <c r="K2" s="13"/>
      <c r="L2" s="13"/>
      <c r="M2" s="13"/>
      <c r="N2" s="13"/>
      <c r="O2" s="13"/>
    </row>
    <row r="3" spans="1:15" ht="21" x14ac:dyDescent="0.35">
      <c r="A3" s="13"/>
      <c r="B3" s="13"/>
      <c r="C3" s="13"/>
      <c r="D3" s="13"/>
      <c r="E3" s="13"/>
      <c r="F3" s="13"/>
      <c r="G3" s="13"/>
      <c r="H3" s="13"/>
      <c r="I3" s="13"/>
      <c r="J3" s="117" t="s">
        <v>336</v>
      </c>
      <c r="K3" s="13"/>
      <c r="L3" s="13"/>
      <c r="M3" s="13"/>
      <c r="N3" s="13"/>
      <c r="O3" s="13"/>
    </row>
    <row r="4" spans="1:15" x14ac:dyDescent="0.25">
      <c r="A4" s="113" t="s">
        <v>201</v>
      </c>
      <c r="B4" s="113" t="s">
        <v>239</v>
      </c>
      <c r="C4" s="113" t="s">
        <v>204</v>
      </c>
      <c r="D4" s="113" t="s">
        <v>205</v>
      </c>
      <c r="E4" s="113" t="s">
        <v>206</v>
      </c>
      <c r="F4" s="113" t="s">
        <v>207</v>
      </c>
      <c r="G4" s="113" t="s">
        <v>208</v>
      </c>
      <c r="H4" s="113" t="s">
        <v>209</v>
      </c>
      <c r="I4" s="113" t="s">
        <v>210</v>
      </c>
      <c r="J4" s="113" t="s">
        <v>211</v>
      </c>
      <c r="K4" s="113" t="s">
        <v>322</v>
      </c>
      <c r="L4" s="113" t="s">
        <v>212</v>
      </c>
      <c r="M4" s="113" t="s">
        <v>213</v>
      </c>
      <c r="N4" s="113" t="s">
        <v>214</v>
      </c>
      <c r="O4" s="114"/>
    </row>
    <row r="5" spans="1:15" hidden="1" outlineLevel="1" x14ac:dyDescent="0.25">
      <c r="A5" s="13">
        <v>1</v>
      </c>
      <c r="B5" s="107" t="s">
        <v>215</v>
      </c>
      <c r="C5" s="13" t="s">
        <v>216</v>
      </c>
      <c r="D5" s="13"/>
      <c r="E5" s="13"/>
      <c r="F5" s="13"/>
      <c r="G5" s="13"/>
      <c r="H5" s="13" t="s">
        <v>217</v>
      </c>
      <c r="I5" s="99">
        <v>43368</v>
      </c>
      <c r="J5" s="99"/>
      <c r="K5" s="99"/>
      <c r="L5" s="13"/>
      <c r="M5" s="13"/>
      <c r="N5" s="13"/>
      <c r="O5" s="13"/>
    </row>
    <row r="6" spans="1:15" hidden="1" outlineLevel="1" x14ac:dyDescent="0.25">
      <c r="A6" s="13"/>
      <c r="B6" s="13"/>
      <c r="C6" s="13"/>
      <c r="D6" s="13"/>
      <c r="E6" s="13"/>
      <c r="F6" s="13"/>
      <c r="G6" s="13"/>
      <c r="H6" s="13"/>
      <c r="I6" s="99"/>
      <c r="J6" s="99"/>
      <c r="K6" s="99"/>
      <c r="L6" s="13"/>
      <c r="M6" s="13"/>
      <c r="N6" s="13"/>
      <c r="O6" s="13"/>
    </row>
    <row r="7" spans="1:15" hidden="1" outlineLevel="1" x14ac:dyDescent="0.25">
      <c r="A7" s="13"/>
      <c r="B7" s="13"/>
      <c r="C7" s="13"/>
      <c r="D7" s="13"/>
      <c r="E7" s="13"/>
      <c r="F7" s="13"/>
      <c r="G7" s="13"/>
      <c r="H7" s="13"/>
      <c r="I7" s="99"/>
      <c r="J7" s="13"/>
      <c r="K7" s="13"/>
      <c r="L7" s="13"/>
      <c r="M7" s="13"/>
      <c r="N7" s="13"/>
      <c r="O7" s="13"/>
    </row>
    <row r="8" spans="1:15" hidden="1" outlineLevel="1" x14ac:dyDescent="0.25">
      <c r="A8" s="13">
        <v>2</v>
      </c>
      <c r="B8" s="107" t="s">
        <v>215</v>
      </c>
      <c r="C8" s="13" t="s">
        <v>216</v>
      </c>
      <c r="D8" s="13"/>
      <c r="E8" s="13" t="s">
        <v>232</v>
      </c>
      <c r="F8" s="102">
        <v>0.4375</v>
      </c>
      <c r="G8" s="102"/>
      <c r="H8" s="13" t="s">
        <v>220</v>
      </c>
      <c r="I8" s="99">
        <v>43389</v>
      </c>
      <c r="J8" s="13"/>
      <c r="K8" s="13"/>
      <c r="L8" s="13" t="s">
        <v>240</v>
      </c>
      <c r="M8" s="13"/>
      <c r="N8" s="13"/>
      <c r="O8" s="13"/>
    </row>
    <row r="9" spans="1:15" hidden="1" outlineLevel="1" x14ac:dyDescent="0.25">
      <c r="A9" s="13"/>
      <c r="B9" s="13"/>
      <c r="C9" s="13"/>
      <c r="D9" s="13"/>
      <c r="E9" s="13"/>
      <c r="F9" s="13"/>
      <c r="G9" s="13"/>
      <c r="H9" s="13"/>
      <c r="I9" s="13"/>
      <c r="J9" s="104" t="s">
        <v>227</v>
      </c>
      <c r="K9" s="104"/>
      <c r="L9" s="13" t="s">
        <v>241</v>
      </c>
      <c r="M9" s="13"/>
      <c r="N9" s="13"/>
      <c r="O9" s="13"/>
    </row>
    <row r="10" spans="1:15" hidden="1" outlineLevel="1" x14ac:dyDescent="0.25">
      <c r="A10" s="13"/>
      <c r="B10" s="13"/>
      <c r="C10" s="13"/>
      <c r="D10" s="13"/>
      <c r="E10" s="13"/>
      <c r="F10" s="13"/>
      <c r="G10" s="13"/>
      <c r="H10" s="13"/>
      <c r="I10" s="13"/>
      <c r="J10" s="104" t="s">
        <v>227</v>
      </c>
      <c r="K10" s="104"/>
      <c r="L10" s="103" t="s">
        <v>242</v>
      </c>
      <c r="M10" s="13"/>
      <c r="N10" s="13"/>
      <c r="O10" s="13"/>
    </row>
    <row r="11" spans="1:15" hidden="1" outlineLevel="1" x14ac:dyDescent="0.25">
      <c r="A11" s="13"/>
      <c r="B11" s="13"/>
      <c r="C11" s="13"/>
      <c r="D11" s="13"/>
      <c r="E11" s="13"/>
      <c r="F11" s="13"/>
      <c r="G11" s="13"/>
      <c r="H11" s="13"/>
      <c r="I11" s="13"/>
      <c r="J11" s="104" t="s">
        <v>227</v>
      </c>
      <c r="K11" s="104"/>
      <c r="L11" s="103" t="s">
        <v>243</v>
      </c>
      <c r="M11" s="13"/>
      <c r="N11" s="13"/>
      <c r="O11" s="13"/>
    </row>
    <row r="12" spans="1:15" hidden="1" outlineLevel="1" x14ac:dyDescent="0.25">
      <c r="A12" s="13"/>
      <c r="B12" s="13"/>
      <c r="C12" s="13"/>
      <c r="D12" s="13"/>
      <c r="E12" s="13"/>
      <c r="F12" s="13"/>
      <c r="G12" s="13"/>
      <c r="H12" s="13"/>
      <c r="I12" s="13"/>
      <c r="J12" s="104" t="s">
        <v>227</v>
      </c>
      <c r="K12" s="104"/>
      <c r="L12" s="103" t="s">
        <v>244</v>
      </c>
      <c r="M12" s="13"/>
      <c r="N12" s="13"/>
      <c r="O12" s="13"/>
    </row>
    <row r="13" spans="1:15" hidden="1" outlineLevel="1" x14ac:dyDescent="0.25">
      <c r="A13" s="13"/>
      <c r="B13" s="13"/>
      <c r="C13" s="13"/>
      <c r="D13" s="13"/>
      <c r="E13" s="13"/>
      <c r="F13" s="13"/>
      <c r="G13" s="13"/>
      <c r="H13" s="13"/>
      <c r="I13" s="13"/>
      <c r="J13" s="13"/>
      <c r="K13" s="13"/>
      <c r="L13" s="13" t="s">
        <v>245</v>
      </c>
      <c r="M13" s="13"/>
      <c r="N13" s="13"/>
      <c r="O13" s="13"/>
    </row>
    <row r="14" spans="1:15" hidden="1" outlineLevel="1" x14ac:dyDescent="0.25">
      <c r="A14" s="13"/>
      <c r="B14" s="13"/>
      <c r="C14" s="13"/>
      <c r="D14" s="13"/>
      <c r="E14" s="13"/>
      <c r="F14" s="13"/>
      <c r="G14" s="13"/>
      <c r="H14" s="13"/>
      <c r="I14" s="13"/>
      <c r="J14" s="99"/>
      <c r="K14" s="99"/>
      <c r="L14" s="103" t="s">
        <v>246</v>
      </c>
      <c r="M14" s="13"/>
      <c r="N14" s="13"/>
      <c r="O14" s="13"/>
    </row>
    <row r="15" spans="1:15" hidden="1" outlineLevel="1" x14ac:dyDescent="0.25">
      <c r="A15" s="13"/>
      <c r="B15" s="13"/>
      <c r="C15" s="13"/>
      <c r="D15" s="13"/>
      <c r="E15" s="13"/>
      <c r="F15" s="13"/>
      <c r="G15" s="13"/>
      <c r="H15" s="13"/>
      <c r="I15" s="13"/>
      <c r="J15" s="13"/>
      <c r="K15" s="13"/>
      <c r="L15" s="103" t="s">
        <v>247</v>
      </c>
      <c r="M15" s="13"/>
      <c r="N15" s="13"/>
      <c r="O15" s="13"/>
    </row>
    <row r="16" spans="1:15" hidden="1" outlineLevel="1" x14ac:dyDescent="0.25">
      <c r="A16" s="13"/>
      <c r="B16" s="13"/>
      <c r="C16" s="13"/>
      <c r="D16" s="13"/>
      <c r="E16" s="13"/>
      <c r="F16" s="13"/>
      <c r="G16" s="13"/>
      <c r="H16" s="13"/>
      <c r="I16" s="13"/>
      <c r="J16" s="13"/>
      <c r="K16" s="13"/>
      <c r="L16" s="13" t="s">
        <v>248</v>
      </c>
      <c r="M16" s="13"/>
      <c r="N16" s="13"/>
      <c r="O16" s="13"/>
    </row>
    <row r="17" spans="1:15" hidden="1" outlineLevel="1" x14ac:dyDescent="0.25">
      <c r="A17" s="13"/>
      <c r="B17" s="13"/>
      <c r="C17" s="13"/>
      <c r="D17" s="13"/>
      <c r="E17" s="13"/>
      <c r="F17" s="13"/>
      <c r="G17" s="13"/>
      <c r="H17" s="13"/>
      <c r="I17" s="13"/>
      <c r="J17" s="105" t="s">
        <v>234</v>
      </c>
      <c r="K17" s="105"/>
      <c r="L17" s="103" t="s">
        <v>249</v>
      </c>
      <c r="M17" s="13"/>
      <c r="N17" s="13"/>
      <c r="O17" s="13"/>
    </row>
    <row r="18" spans="1:15" hidden="1" outlineLevel="1" x14ac:dyDescent="0.25">
      <c r="A18" s="13"/>
      <c r="B18" s="13"/>
      <c r="C18" s="13"/>
      <c r="D18" s="13"/>
      <c r="E18" s="13"/>
      <c r="F18" s="13"/>
      <c r="G18" s="13"/>
      <c r="H18" s="13"/>
      <c r="I18" s="13"/>
      <c r="J18" s="105" t="s">
        <v>234</v>
      </c>
      <c r="K18" s="105"/>
      <c r="L18" s="103" t="s">
        <v>250</v>
      </c>
      <c r="M18" s="13"/>
      <c r="N18" s="13"/>
      <c r="O18" s="13"/>
    </row>
    <row r="19" spans="1:15" hidden="1" outlineLevel="1" x14ac:dyDescent="0.25">
      <c r="A19" s="13"/>
      <c r="B19" s="13"/>
      <c r="C19" s="13"/>
      <c r="D19" s="13"/>
      <c r="E19" s="13"/>
      <c r="F19" s="13"/>
      <c r="G19" s="13"/>
      <c r="H19" s="13"/>
      <c r="I19" s="13"/>
      <c r="J19" s="105" t="s">
        <v>234</v>
      </c>
      <c r="K19" s="105"/>
      <c r="L19" s="103" t="s">
        <v>251</v>
      </c>
      <c r="M19" s="13"/>
      <c r="N19" s="13"/>
      <c r="O19" s="13"/>
    </row>
    <row r="20" spans="1:15" hidden="1" outlineLevel="1" x14ac:dyDescent="0.25">
      <c r="A20" s="13"/>
      <c r="B20" s="13"/>
      <c r="C20" s="13"/>
      <c r="D20" s="13"/>
      <c r="E20" s="13"/>
      <c r="F20" s="13"/>
      <c r="G20" s="13"/>
      <c r="H20" s="13"/>
      <c r="I20" s="13"/>
      <c r="J20" s="105" t="s">
        <v>234</v>
      </c>
      <c r="K20" s="105"/>
      <c r="L20" s="13" t="s">
        <v>252</v>
      </c>
      <c r="M20" s="13"/>
      <c r="N20" s="13"/>
      <c r="O20" s="13"/>
    </row>
    <row r="21" spans="1:15" hidden="1" outlineLevel="1" x14ac:dyDescent="0.25">
      <c r="A21" s="13"/>
      <c r="B21" s="13"/>
      <c r="C21" s="13"/>
      <c r="D21" s="13"/>
      <c r="E21" s="13"/>
      <c r="F21" s="13"/>
      <c r="G21" s="13"/>
      <c r="H21" s="13"/>
      <c r="I21" s="13"/>
      <c r="J21" s="13"/>
      <c r="K21" s="13"/>
      <c r="L21" s="103" t="s">
        <v>253</v>
      </c>
      <c r="M21" s="13"/>
      <c r="N21" s="13"/>
      <c r="O21" s="13"/>
    </row>
    <row r="22" spans="1:15" hidden="1" outlineLevel="1" x14ac:dyDescent="0.25">
      <c r="A22" s="13"/>
      <c r="B22" s="13"/>
      <c r="C22" s="13"/>
      <c r="D22" s="13"/>
      <c r="E22" s="13"/>
      <c r="F22" s="13"/>
      <c r="G22" s="13"/>
      <c r="H22" s="13"/>
      <c r="I22" s="13"/>
      <c r="J22" s="13"/>
      <c r="K22" s="13"/>
      <c r="L22" s="13" t="s">
        <v>254</v>
      </c>
      <c r="M22" s="13"/>
      <c r="N22" s="13"/>
      <c r="O22" s="13"/>
    </row>
    <row r="23" spans="1:15" hidden="1" outlineLevel="1" x14ac:dyDescent="0.25">
      <c r="A23" s="13"/>
      <c r="B23" s="13"/>
      <c r="C23" s="13"/>
      <c r="D23" s="13"/>
      <c r="E23" s="13"/>
      <c r="F23" s="13"/>
      <c r="G23" s="13"/>
      <c r="H23" s="13"/>
      <c r="I23" s="13"/>
      <c r="J23" s="13"/>
      <c r="K23" s="13"/>
      <c r="L23" s="13" t="s">
        <v>255</v>
      </c>
      <c r="M23" s="13"/>
      <c r="N23" s="13"/>
      <c r="O23" s="13"/>
    </row>
    <row r="24" spans="1:15" hidden="1" outlineLevel="1" x14ac:dyDescent="0.25">
      <c r="A24" s="13"/>
      <c r="B24" s="13"/>
      <c r="C24" s="13"/>
      <c r="D24" s="13"/>
      <c r="E24" s="13"/>
      <c r="F24" s="13"/>
      <c r="G24" s="13"/>
      <c r="H24" s="13"/>
      <c r="I24" s="13"/>
      <c r="J24" s="13"/>
      <c r="K24" s="13"/>
      <c r="L24" s="103" t="s">
        <v>256</v>
      </c>
      <c r="M24" s="13"/>
      <c r="N24" s="13"/>
      <c r="O24" s="13"/>
    </row>
    <row r="25" spans="1:15" hidden="1" outlineLevel="1" x14ac:dyDescent="0.25">
      <c r="A25" s="13"/>
      <c r="B25" s="13"/>
      <c r="C25" s="13"/>
      <c r="D25" s="13"/>
      <c r="E25" s="13"/>
      <c r="F25" s="13"/>
      <c r="G25" s="13"/>
      <c r="H25" s="13"/>
      <c r="I25" s="13"/>
      <c r="J25" s="13"/>
      <c r="K25" s="13"/>
      <c r="L25" s="103" t="s">
        <v>257</v>
      </c>
      <c r="M25" s="13"/>
      <c r="N25" s="13"/>
      <c r="O25" s="13"/>
    </row>
    <row r="26" spans="1:15" hidden="1" outlineLevel="1" x14ac:dyDescent="0.25">
      <c r="A26" s="13"/>
      <c r="B26" s="13"/>
      <c r="C26" s="13"/>
      <c r="D26" s="13"/>
      <c r="E26" s="13"/>
      <c r="F26" s="13"/>
      <c r="G26" s="13"/>
      <c r="H26" s="13"/>
      <c r="I26" s="13"/>
      <c r="J26" s="13"/>
      <c r="K26" s="13"/>
      <c r="L26" s="103" t="s">
        <v>258</v>
      </c>
      <c r="M26" s="13"/>
      <c r="N26" s="13"/>
      <c r="O26" s="13"/>
    </row>
    <row r="27" spans="1:15" hidden="1" outlineLevel="1" x14ac:dyDescent="0.25">
      <c r="A27" s="13"/>
      <c r="B27" s="13"/>
      <c r="C27" s="13"/>
      <c r="D27" s="13"/>
      <c r="E27" s="13"/>
      <c r="F27" s="13"/>
      <c r="G27" s="13"/>
      <c r="H27" s="13"/>
      <c r="I27" s="13"/>
      <c r="J27" s="13"/>
      <c r="K27" s="13"/>
      <c r="L27" s="103" t="s">
        <v>259</v>
      </c>
      <c r="M27" s="13"/>
      <c r="N27" s="13"/>
      <c r="O27" s="13"/>
    </row>
    <row r="28" spans="1:15" hidden="1" outlineLevel="1" x14ac:dyDescent="0.25">
      <c r="A28" s="13"/>
      <c r="B28" s="13"/>
      <c r="C28" s="13"/>
      <c r="D28" s="13"/>
      <c r="E28" s="13"/>
      <c r="F28" s="13"/>
      <c r="G28" s="13" t="s">
        <v>260</v>
      </c>
      <c r="H28" s="13"/>
      <c r="I28" s="13"/>
      <c r="J28" s="105" t="s">
        <v>234</v>
      </c>
      <c r="K28" s="105"/>
      <c r="L28" s="103" t="s">
        <v>261</v>
      </c>
      <c r="M28" s="13"/>
      <c r="N28" s="13"/>
      <c r="O28" s="13"/>
    </row>
    <row r="29" spans="1:15" hidden="1" outlineLevel="1" x14ac:dyDescent="0.25">
      <c r="A29" s="13"/>
      <c r="B29" s="13"/>
      <c r="C29" s="13"/>
      <c r="D29" s="13"/>
      <c r="E29" s="13"/>
      <c r="F29" s="13"/>
      <c r="G29" s="13"/>
      <c r="H29" s="13"/>
      <c r="I29" s="13"/>
      <c r="L29" s="103" t="s">
        <v>261</v>
      </c>
      <c r="M29" s="13"/>
      <c r="N29" s="13"/>
      <c r="O29" s="13"/>
    </row>
    <row r="30" spans="1:15" hidden="1" outlineLevel="1" x14ac:dyDescent="0.25">
      <c r="A30" s="13"/>
      <c r="B30" s="13"/>
      <c r="C30" s="13"/>
      <c r="D30" s="13"/>
      <c r="E30" s="13"/>
      <c r="F30" s="13"/>
      <c r="G30" s="13"/>
      <c r="H30" s="13"/>
      <c r="I30" s="13"/>
      <c r="L30" s="103"/>
      <c r="M30" s="13"/>
      <c r="N30" s="13"/>
      <c r="O30" s="13"/>
    </row>
    <row r="31" spans="1:15" hidden="1" outlineLevel="1" x14ac:dyDescent="0.25">
      <c r="A31" s="13"/>
      <c r="B31" s="13"/>
      <c r="C31" s="13"/>
      <c r="D31" s="13"/>
      <c r="E31" s="13"/>
      <c r="F31" s="13"/>
      <c r="G31" s="13"/>
      <c r="H31" s="13"/>
      <c r="I31" s="13"/>
      <c r="L31" s="13"/>
      <c r="M31" s="13"/>
      <c r="N31" s="13"/>
      <c r="O31" s="13"/>
    </row>
    <row r="32" spans="1:15" hidden="1" outlineLevel="1" x14ac:dyDescent="0.25">
      <c r="A32" s="13">
        <v>3</v>
      </c>
      <c r="B32" s="107" t="s">
        <v>215</v>
      </c>
      <c r="C32" s="13" t="s">
        <v>216</v>
      </c>
      <c r="D32" s="13" t="s">
        <v>262</v>
      </c>
      <c r="E32" s="13" t="s">
        <v>235</v>
      </c>
      <c r="F32" s="29" t="s">
        <v>263</v>
      </c>
      <c r="G32" s="102">
        <v>0.56041666666666667</v>
      </c>
      <c r="H32" s="13" t="s">
        <v>220</v>
      </c>
      <c r="I32" s="99">
        <v>43391</v>
      </c>
      <c r="L32" s="13" t="s">
        <v>240</v>
      </c>
      <c r="M32" s="13"/>
      <c r="N32" s="13"/>
      <c r="O32" s="13"/>
    </row>
    <row r="33" spans="1:15" hidden="1" outlineLevel="1" x14ac:dyDescent="0.25">
      <c r="A33" s="13"/>
      <c r="B33" s="13"/>
      <c r="C33" s="13"/>
      <c r="D33" s="13"/>
      <c r="E33" s="13"/>
      <c r="F33" s="13"/>
      <c r="G33" s="13"/>
      <c r="H33" s="13"/>
      <c r="I33" s="13"/>
      <c r="L33" s="13" t="s">
        <v>241</v>
      </c>
      <c r="M33" s="13"/>
      <c r="N33" s="13" t="s">
        <v>264</v>
      </c>
      <c r="O33" s="13"/>
    </row>
    <row r="34" spans="1:15" hidden="1" outlineLevel="1" x14ac:dyDescent="0.25">
      <c r="A34" s="13"/>
      <c r="B34" s="13"/>
      <c r="C34" s="13"/>
      <c r="D34" s="13"/>
      <c r="E34" s="13"/>
      <c r="F34" s="13"/>
      <c r="G34" s="13"/>
      <c r="H34" s="13"/>
      <c r="I34" s="13"/>
      <c r="L34" s="103" t="s">
        <v>265</v>
      </c>
      <c r="M34" s="13"/>
      <c r="N34" s="13" t="s">
        <v>266</v>
      </c>
      <c r="O34" s="13"/>
    </row>
    <row r="35" spans="1:15" hidden="1" outlineLevel="1" x14ac:dyDescent="0.25">
      <c r="A35" s="13"/>
      <c r="B35" s="13"/>
      <c r="C35" s="13"/>
      <c r="D35" s="13"/>
      <c r="E35" s="13"/>
      <c r="F35" s="13"/>
      <c r="G35" s="13"/>
      <c r="H35" s="13"/>
      <c r="I35" s="13"/>
      <c r="L35" s="103" t="s">
        <v>267</v>
      </c>
      <c r="M35" s="13"/>
      <c r="N35" s="13" t="s">
        <v>268</v>
      </c>
      <c r="O35" s="13"/>
    </row>
    <row r="36" spans="1:15" hidden="1" outlineLevel="1" x14ac:dyDescent="0.25">
      <c r="A36" s="13"/>
      <c r="B36" s="13"/>
      <c r="C36" s="13"/>
      <c r="D36" s="13"/>
      <c r="E36" s="13"/>
      <c r="F36" s="13"/>
      <c r="G36" s="13"/>
      <c r="H36" s="13"/>
      <c r="I36" s="13"/>
      <c r="L36" s="13" t="s">
        <v>245</v>
      </c>
      <c r="M36" s="13"/>
      <c r="N36" s="13"/>
      <c r="O36" s="13"/>
    </row>
    <row r="37" spans="1:15" hidden="1" outlineLevel="1" x14ac:dyDescent="0.25">
      <c r="A37" s="13"/>
      <c r="B37" s="13"/>
      <c r="C37" s="13"/>
      <c r="D37" s="13"/>
      <c r="E37" s="13"/>
      <c r="F37" s="13"/>
      <c r="G37" s="13"/>
      <c r="H37" s="13"/>
      <c r="I37" s="13"/>
      <c r="L37" s="103" t="s">
        <v>269</v>
      </c>
      <c r="M37" s="13"/>
      <c r="N37" s="13" t="s">
        <v>270</v>
      </c>
      <c r="O37" s="13"/>
    </row>
    <row r="38" spans="1:15" hidden="1" outlineLevel="1" x14ac:dyDescent="0.25">
      <c r="A38" s="13"/>
      <c r="B38" s="13"/>
      <c r="C38" s="13"/>
      <c r="D38" s="13"/>
      <c r="E38" s="13"/>
      <c r="F38" s="13"/>
      <c r="G38" s="13"/>
      <c r="H38" s="13"/>
      <c r="I38" s="13"/>
      <c r="L38" s="13" t="s">
        <v>248</v>
      </c>
      <c r="M38" s="13"/>
      <c r="N38" s="13" t="s">
        <v>271</v>
      </c>
      <c r="O38" s="13"/>
    </row>
    <row r="39" spans="1:15" hidden="1" outlineLevel="1" x14ac:dyDescent="0.25">
      <c r="A39" s="13"/>
      <c r="B39" s="13"/>
      <c r="C39" s="13"/>
      <c r="D39" s="13"/>
      <c r="E39" s="13"/>
      <c r="F39" s="13"/>
      <c r="G39" s="13"/>
      <c r="H39" s="13"/>
      <c r="I39" s="13"/>
      <c r="L39" s="103" t="s">
        <v>272</v>
      </c>
      <c r="M39" s="13"/>
      <c r="N39" s="13"/>
      <c r="O39" s="13"/>
    </row>
    <row r="40" spans="1:15" hidden="1" outlineLevel="1" x14ac:dyDescent="0.25">
      <c r="A40" s="13"/>
      <c r="B40" s="13"/>
      <c r="C40" s="13"/>
      <c r="D40" s="13"/>
      <c r="E40" s="13"/>
      <c r="F40" s="13"/>
      <c r="G40" s="13"/>
      <c r="H40" s="13"/>
      <c r="I40" s="13"/>
      <c r="L40" s="13" t="s">
        <v>252</v>
      </c>
      <c r="M40" s="13"/>
      <c r="N40" s="13"/>
      <c r="O40" s="13"/>
    </row>
    <row r="41" spans="1:15" hidden="1" outlineLevel="1" x14ac:dyDescent="0.25">
      <c r="A41" s="13"/>
      <c r="B41" s="13"/>
      <c r="C41" s="13"/>
      <c r="D41" s="13"/>
      <c r="E41" s="13"/>
      <c r="F41" s="13"/>
      <c r="G41" s="13"/>
      <c r="H41" s="13"/>
      <c r="I41" s="13"/>
      <c r="L41" s="103" t="s">
        <v>273</v>
      </c>
      <c r="M41" s="13"/>
      <c r="N41" s="13"/>
      <c r="O41" s="13"/>
    </row>
    <row r="42" spans="1:15" hidden="1" outlineLevel="1" x14ac:dyDescent="0.25">
      <c r="A42" s="13"/>
      <c r="B42" s="13"/>
      <c r="C42" s="13"/>
      <c r="D42" s="13"/>
      <c r="E42" s="13"/>
      <c r="F42" s="13"/>
      <c r="G42" s="13"/>
      <c r="H42" s="13"/>
      <c r="I42" s="13"/>
      <c r="L42" s="13" t="s">
        <v>254</v>
      </c>
      <c r="M42" s="13"/>
      <c r="N42" s="13"/>
      <c r="O42" s="13"/>
    </row>
    <row r="43" spans="1:15" hidden="1" outlineLevel="1" x14ac:dyDescent="0.25">
      <c r="A43" s="13"/>
      <c r="B43" s="13"/>
      <c r="C43" s="13"/>
      <c r="D43" s="13"/>
      <c r="E43" s="13"/>
      <c r="F43" s="13"/>
      <c r="G43" s="13"/>
      <c r="H43" s="13"/>
      <c r="I43" s="13"/>
      <c r="L43" s="103" t="s">
        <v>274</v>
      </c>
      <c r="M43" s="13"/>
      <c r="N43" s="13"/>
      <c r="O43" s="13"/>
    </row>
    <row r="44" spans="1:15" hidden="1" outlineLevel="1" x14ac:dyDescent="0.25">
      <c r="A44" s="13"/>
      <c r="B44" s="13"/>
      <c r="C44" s="13"/>
      <c r="D44" s="13"/>
      <c r="E44" s="13"/>
      <c r="F44" s="13"/>
      <c r="G44" s="13"/>
      <c r="H44" s="13"/>
      <c r="I44" s="13"/>
      <c r="L44" s="103" t="s">
        <v>275</v>
      </c>
      <c r="M44" s="13"/>
      <c r="N44" s="13"/>
      <c r="O44" s="13"/>
    </row>
    <row r="45" spans="1:15" hidden="1" outlineLevel="1" x14ac:dyDescent="0.25">
      <c r="A45" s="13"/>
      <c r="B45" s="13"/>
      <c r="C45" s="13"/>
      <c r="D45" s="13"/>
      <c r="E45" s="13"/>
      <c r="F45" s="13"/>
      <c r="G45" s="13"/>
      <c r="H45" s="13"/>
      <c r="I45" s="13"/>
      <c r="L45" s="13" t="s">
        <v>276</v>
      </c>
      <c r="M45" s="13"/>
      <c r="N45" s="13"/>
      <c r="O45" s="13"/>
    </row>
    <row r="46" spans="1:15" hidden="1" outlineLevel="1" x14ac:dyDescent="0.25">
      <c r="A46" s="13"/>
      <c r="B46" s="13"/>
      <c r="C46" s="13"/>
      <c r="D46" s="13"/>
      <c r="E46" s="13"/>
      <c r="F46" s="13"/>
      <c r="G46" s="13"/>
      <c r="H46" s="13"/>
      <c r="I46" s="13"/>
      <c r="L46" s="13" t="s">
        <v>277</v>
      </c>
      <c r="M46" s="13"/>
      <c r="N46" s="13"/>
      <c r="O46" s="13"/>
    </row>
    <row r="47" spans="1:15" hidden="1" outlineLevel="1" x14ac:dyDescent="0.25">
      <c r="A47" s="13"/>
      <c r="B47" s="13"/>
      <c r="C47" s="13"/>
      <c r="D47" s="13"/>
      <c r="E47" s="13"/>
      <c r="F47" s="13"/>
      <c r="G47" s="13"/>
      <c r="H47" s="13"/>
      <c r="I47" s="13"/>
      <c r="L47" s="13" t="s">
        <v>278</v>
      </c>
      <c r="M47" s="13"/>
      <c r="N47" s="13"/>
      <c r="O47" s="13"/>
    </row>
    <row r="48" spans="1:15" hidden="1" outlineLevel="1" x14ac:dyDescent="0.25">
      <c r="A48" s="13"/>
      <c r="B48" s="13"/>
      <c r="C48" s="13"/>
      <c r="D48" s="13"/>
      <c r="E48" s="13"/>
      <c r="F48" s="13"/>
      <c r="G48" s="13"/>
      <c r="H48" s="13"/>
      <c r="I48" s="13"/>
      <c r="L48" s="13" t="s">
        <v>279</v>
      </c>
      <c r="M48" s="13"/>
      <c r="N48" s="13"/>
      <c r="O48" s="13"/>
    </row>
    <row r="49" spans="1:15" hidden="1" outlineLevel="1" x14ac:dyDescent="0.25">
      <c r="A49" s="13"/>
      <c r="B49" s="13"/>
      <c r="C49" s="13"/>
      <c r="D49" s="13"/>
      <c r="E49" s="13"/>
      <c r="F49" s="13"/>
      <c r="G49" s="13"/>
      <c r="H49" s="13"/>
      <c r="I49" s="13"/>
      <c r="L49" s="13"/>
      <c r="M49" s="13"/>
      <c r="N49" s="13"/>
      <c r="O49" s="13"/>
    </row>
    <row r="50" spans="1:15" hidden="1" outlineLevel="1" x14ac:dyDescent="0.25">
      <c r="A50" s="13"/>
      <c r="B50" s="13"/>
      <c r="C50" s="13"/>
      <c r="D50" s="13"/>
      <c r="E50" s="13"/>
      <c r="F50" s="13"/>
      <c r="G50" s="13"/>
      <c r="H50" s="13"/>
      <c r="I50" s="13"/>
      <c r="L50" s="13" t="s">
        <v>280</v>
      </c>
      <c r="M50" s="13"/>
      <c r="N50" s="13"/>
      <c r="O50" s="13"/>
    </row>
    <row r="51" spans="1:15" hidden="1" outlineLevel="1" x14ac:dyDescent="0.25">
      <c r="A51" s="13"/>
      <c r="B51" s="13"/>
      <c r="C51" s="13"/>
      <c r="D51" s="13"/>
      <c r="E51" s="13"/>
      <c r="F51" s="13"/>
      <c r="G51" s="13"/>
      <c r="H51" s="13"/>
      <c r="I51" s="13"/>
      <c r="L51" s="13" t="s">
        <v>281</v>
      </c>
      <c r="M51" s="13"/>
      <c r="N51" s="13"/>
      <c r="O51" s="13"/>
    </row>
    <row r="52" spans="1:15" hidden="1" outlineLevel="1" x14ac:dyDescent="0.25">
      <c r="A52" s="13"/>
      <c r="B52" s="13"/>
      <c r="C52" s="13"/>
      <c r="D52" s="13"/>
      <c r="E52" s="13"/>
      <c r="F52" s="13"/>
      <c r="G52" s="13"/>
      <c r="H52" s="13"/>
      <c r="I52" s="13"/>
      <c r="L52" s="13" t="s">
        <v>282</v>
      </c>
      <c r="M52" s="13"/>
      <c r="N52" s="13"/>
      <c r="O52" s="13"/>
    </row>
    <row r="53" spans="1:15" hidden="1" outlineLevel="1" x14ac:dyDescent="0.25">
      <c r="A53" s="13"/>
      <c r="B53" s="13"/>
      <c r="C53" s="13"/>
      <c r="D53" s="13"/>
      <c r="E53" s="13"/>
      <c r="F53" s="13"/>
      <c r="G53" s="13"/>
      <c r="H53" s="13"/>
      <c r="I53" s="13"/>
      <c r="L53" s="103" t="s">
        <v>283</v>
      </c>
      <c r="M53" s="13"/>
      <c r="N53" s="13"/>
      <c r="O53" s="13"/>
    </row>
    <row r="54" spans="1:15" hidden="1" outlineLevel="1" x14ac:dyDescent="0.25">
      <c r="A54" s="13"/>
      <c r="B54" s="13"/>
      <c r="C54" s="13"/>
      <c r="D54" s="13"/>
      <c r="E54" s="13"/>
      <c r="F54" s="13"/>
      <c r="G54" s="13"/>
      <c r="H54" s="13"/>
      <c r="I54" s="13"/>
      <c r="L54" s="13" t="s">
        <v>284</v>
      </c>
      <c r="M54" s="13"/>
      <c r="N54" s="13"/>
      <c r="O54" s="13"/>
    </row>
    <row r="55" spans="1:15" hidden="1" outlineLevel="1" x14ac:dyDescent="0.25">
      <c r="A55" s="13"/>
      <c r="B55" s="13"/>
      <c r="C55" s="13"/>
      <c r="D55" s="13"/>
      <c r="E55" s="13"/>
      <c r="F55" s="13"/>
      <c r="G55" s="13"/>
      <c r="H55" s="13"/>
      <c r="I55" s="13"/>
      <c r="L55" s="13" t="s">
        <v>285</v>
      </c>
      <c r="M55" s="13"/>
      <c r="N55" s="13"/>
      <c r="O55" s="13"/>
    </row>
    <row r="56" spans="1:15" hidden="1" outlineLevel="1" x14ac:dyDescent="0.25">
      <c r="A56" s="13"/>
      <c r="B56" s="13"/>
      <c r="C56" s="13"/>
      <c r="D56" s="13"/>
      <c r="E56" s="13"/>
      <c r="F56" s="13"/>
      <c r="G56" s="13"/>
      <c r="H56" s="13"/>
      <c r="I56" s="13"/>
      <c r="L56" s="13" t="s">
        <v>286</v>
      </c>
      <c r="M56" s="13"/>
      <c r="N56" s="13"/>
      <c r="O56" s="13"/>
    </row>
    <row r="57" spans="1:15" hidden="1" outlineLevel="1" x14ac:dyDescent="0.25">
      <c r="A57" s="13"/>
      <c r="B57" s="13"/>
      <c r="C57" s="13"/>
      <c r="D57" s="13"/>
      <c r="E57" s="13"/>
      <c r="F57" s="13"/>
      <c r="G57" s="13"/>
      <c r="H57" s="13"/>
      <c r="I57" s="13"/>
      <c r="L57" s="13" t="s">
        <v>287</v>
      </c>
      <c r="M57" s="13"/>
      <c r="N57" s="13"/>
      <c r="O57" s="13"/>
    </row>
    <row r="58" spans="1:15" hidden="1" outlineLevel="1" x14ac:dyDescent="0.25">
      <c r="A58" s="13"/>
      <c r="B58" s="13"/>
      <c r="C58" s="13"/>
      <c r="D58" s="13"/>
      <c r="E58" s="13"/>
      <c r="F58" s="13"/>
      <c r="G58" s="13"/>
      <c r="H58" s="13"/>
      <c r="I58" s="13"/>
      <c r="L58" s="13" t="s">
        <v>288</v>
      </c>
      <c r="M58" s="13"/>
      <c r="N58" s="13"/>
      <c r="O58" s="13"/>
    </row>
    <row r="59" spans="1:15" hidden="1" outlineLevel="1" x14ac:dyDescent="0.25">
      <c r="A59" s="13"/>
      <c r="B59" s="13"/>
      <c r="C59" s="13"/>
      <c r="D59" s="13"/>
      <c r="E59" s="13"/>
      <c r="F59" s="13"/>
      <c r="G59" s="13"/>
      <c r="H59" s="13"/>
      <c r="I59" s="13"/>
      <c r="L59" s="13" t="s">
        <v>289</v>
      </c>
      <c r="M59" s="13"/>
      <c r="N59" s="13"/>
      <c r="O59" s="13"/>
    </row>
    <row r="60" spans="1:15" hidden="1" outlineLevel="1" x14ac:dyDescent="0.25">
      <c r="A60" s="13"/>
      <c r="B60" s="13"/>
      <c r="C60" s="13"/>
      <c r="D60" s="13"/>
      <c r="E60" s="13"/>
      <c r="F60" s="13"/>
      <c r="G60" s="13"/>
      <c r="H60" s="13"/>
      <c r="I60" s="13"/>
      <c r="L60" s="13" t="s">
        <v>290</v>
      </c>
      <c r="M60" s="13"/>
      <c r="N60" s="13"/>
      <c r="O60" s="13"/>
    </row>
    <row r="61" spans="1:15" hidden="1" outlineLevel="1" x14ac:dyDescent="0.25">
      <c r="A61" s="13"/>
      <c r="B61" s="13"/>
      <c r="C61" s="13"/>
      <c r="D61" s="13"/>
      <c r="E61" s="13"/>
      <c r="F61" s="13"/>
      <c r="G61" s="13"/>
      <c r="H61" s="13"/>
      <c r="I61" s="13"/>
      <c r="L61" s="13" t="s">
        <v>291</v>
      </c>
      <c r="M61" s="13"/>
      <c r="N61" s="13"/>
      <c r="O61" s="13"/>
    </row>
    <row r="62" spans="1:15" hidden="1" outlineLevel="1" x14ac:dyDescent="0.25">
      <c r="A62" s="13"/>
      <c r="B62" s="13"/>
      <c r="C62" s="13"/>
      <c r="D62" s="13"/>
      <c r="E62" s="13"/>
      <c r="F62" s="13"/>
      <c r="G62" s="13"/>
      <c r="H62" s="13"/>
      <c r="I62" s="13"/>
      <c r="L62" s="13" t="s">
        <v>292</v>
      </c>
      <c r="M62" s="13"/>
      <c r="N62" s="13"/>
      <c r="O62" s="13"/>
    </row>
    <row r="63" spans="1:15" hidden="1" outlineLevel="1" x14ac:dyDescent="0.25">
      <c r="A63" s="13"/>
      <c r="B63" s="13"/>
      <c r="C63" s="13"/>
      <c r="D63" s="13"/>
      <c r="E63" s="13"/>
      <c r="F63" s="13"/>
      <c r="G63" s="13"/>
      <c r="H63" s="13"/>
      <c r="I63" s="13"/>
      <c r="L63" s="13" t="s">
        <v>293</v>
      </c>
      <c r="M63" s="13"/>
      <c r="N63" s="13"/>
      <c r="O63" s="13"/>
    </row>
    <row r="64" spans="1:15" hidden="1" outlineLevel="1" x14ac:dyDescent="0.25">
      <c r="A64" s="13"/>
      <c r="B64" s="13"/>
      <c r="C64" s="13"/>
      <c r="D64" s="13"/>
      <c r="E64" s="13"/>
      <c r="F64" s="13"/>
      <c r="G64" s="13"/>
      <c r="H64" s="13"/>
      <c r="I64" s="13"/>
      <c r="L64" s="13" t="s">
        <v>294</v>
      </c>
      <c r="M64" s="13"/>
      <c r="N64" s="13"/>
      <c r="O64" s="13"/>
    </row>
    <row r="65" spans="1:15" hidden="1" outlineLevel="1" x14ac:dyDescent="0.25">
      <c r="A65" s="13"/>
      <c r="B65" s="13"/>
      <c r="C65" s="13"/>
      <c r="D65" s="13"/>
      <c r="E65" s="13"/>
      <c r="F65" s="13"/>
      <c r="G65" s="13"/>
      <c r="H65" s="13"/>
      <c r="I65" s="13"/>
      <c r="L65" s="13" t="s">
        <v>295</v>
      </c>
      <c r="M65" s="13"/>
      <c r="N65" s="13"/>
      <c r="O65" s="13"/>
    </row>
    <row r="66" spans="1:15" hidden="1" outlineLevel="1" x14ac:dyDescent="0.25">
      <c r="A66" s="13"/>
      <c r="B66" s="13"/>
      <c r="C66" s="13"/>
      <c r="D66" s="13"/>
      <c r="E66" s="13"/>
      <c r="F66" s="13"/>
      <c r="G66" s="13"/>
      <c r="H66" s="13"/>
      <c r="I66" s="13"/>
      <c r="L66" s="13" t="s">
        <v>296</v>
      </c>
      <c r="M66" s="13"/>
      <c r="N66" s="13"/>
      <c r="O66" s="13"/>
    </row>
    <row r="67" spans="1:15" hidden="1" outlineLevel="1" x14ac:dyDescent="0.25">
      <c r="A67" s="13"/>
      <c r="B67" s="13"/>
      <c r="C67" s="13"/>
      <c r="D67" s="13"/>
      <c r="E67" s="13"/>
      <c r="F67" s="13"/>
      <c r="G67" s="13"/>
      <c r="H67" s="13"/>
      <c r="I67" s="13"/>
      <c r="L67" s="13" t="s">
        <v>297</v>
      </c>
      <c r="M67" s="13"/>
      <c r="N67" s="13"/>
      <c r="O67" s="13"/>
    </row>
    <row r="68" spans="1:15" hidden="1" outlineLevel="1" x14ac:dyDescent="0.25">
      <c r="A68" s="13"/>
      <c r="B68" s="13"/>
      <c r="C68" s="13"/>
      <c r="D68" s="13"/>
      <c r="E68" s="13"/>
      <c r="F68" s="13"/>
      <c r="G68" s="13"/>
      <c r="H68" s="13"/>
      <c r="I68" s="13"/>
      <c r="L68" s="13"/>
      <c r="M68" s="13"/>
      <c r="N68" s="13"/>
      <c r="O68" s="13"/>
    </row>
    <row r="69" spans="1:15" hidden="1" outlineLevel="1" x14ac:dyDescent="0.25">
      <c r="A69" s="13"/>
      <c r="B69" s="13"/>
      <c r="C69" s="13"/>
      <c r="D69" s="13"/>
      <c r="E69" s="13"/>
      <c r="F69" s="13"/>
      <c r="G69" s="13"/>
      <c r="H69" s="13"/>
      <c r="I69" s="13"/>
      <c r="L69" s="13" t="s">
        <v>298</v>
      </c>
      <c r="M69" s="13"/>
      <c r="N69" s="13"/>
      <c r="O69" s="13"/>
    </row>
    <row r="70" spans="1:15" hidden="1" outlineLevel="1" x14ac:dyDescent="0.25">
      <c r="A70" s="13"/>
      <c r="B70" s="13"/>
      <c r="C70" s="13"/>
      <c r="D70" s="13"/>
      <c r="E70" s="13"/>
      <c r="F70" s="13"/>
      <c r="G70" s="13"/>
      <c r="H70" s="13"/>
      <c r="I70" s="13"/>
      <c r="L70" s="13" t="s">
        <v>299</v>
      </c>
      <c r="M70" s="13"/>
      <c r="N70" s="13"/>
      <c r="O70" s="13"/>
    </row>
    <row r="71" spans="1:15" hidden="1" outlineLevel="1" x14ac:dyDescent="0.25">
      <c r="A71" s="13"/>
      <c r="B71" s="13"/>
      <c r="C71" s="13"/>
      <c r="D71" s="13"/>
      <c r="E71" s="13"/>
      <c r="F71" s="13"/>
      <c r="G71" s="13"/>
      <c r="H71" s="13"/>
      <c r="I71" s="13"/>
      <c r="L71" s="103" t="s">
        <v>300</v>
      </c>
      <c r="M71" s="13"/>
      <c r="N71" s="13"/>
      <c r="O71" s="13"/>
    </row>
    <row r="72" spans="1:15" hidden="1" outlineLevel="1" x14ac:dyDescent="0.25">
      <c r="A72" s="13"/>
      <c r="B72" s="13"/>
      <c r="C72" s="13"/>
      <c r="D72" s="13"/>
      <c r="E72" s="13"/>
      <c r="F72" s="13"/>
      <c r="G72" s="13"/>
      <c r="H72" s="13"/>
      <c r="I72" s="13"/>
      <c r="L72" s="13" t="s">
        <v>301</v>
      </c>
      <c r="M72" s="13"/>
      <c r="N72" s="13"/>
      <c r="O72" s="13"/>
    </row>
    <row r="73" spans="1:15" hidden="1" outlineLevel="1" x14ac:dyDescent="0.25">
      <c r="A73" s="13"/>
      <c r="B73" s="13"/>
      <c r="C73" s="13"/>
      <c r="D73" s="13"/>
      <c r="E73" s="13"/>
      <c r="F73" s="13"/>
      <c r="G73" s="13"/>
      <c r="H73" s="13"/>
      <c r="I73" s="13"/>
      <c r="L73" s="13" t="s">
        <v>302</v>
      </c>
      <c r="M73" s="13"/>
      <c r="N73" s="13"/>
      <c r="O73" s="13"/>
    </row>
    <row r="74" spans="1:15" hidden="1" outlineLevel="1" x14ac:dyDescent="0.25">
      <c r="A74" s="13"/>
      <c r="B74" s="13"/>
      <c r="C74" s="13"/>
      <c r="D74" s="13"/>
      <c r="E74" s="13"/>
      <c r="F74" s="13"/>
      <c r="G74" s="13"/>
      <c r="H74" s="13"/>
      <c r="I74" s="13"/>
      <c r="L74" s="103" t="s">
        <v>303</v>
      </c>
      <c r="M74" s="13"/>
      <c r="N74" s="13"/>
      <c r="O74" s="13"/>
    </row>
    <row r="75" spans="1:15" hidden="1" outlineLevel="1" x14ac:dyDescent="0.25">
      <c r="A75" s="13"/>
      <c r="B75" s="13"/>
      <c r="C75" s="13"/>
      <c r="D75" s="13"/>
      <c r="E75" s="13"/>
      <c r="F75" s="13"/>
      <c r="G75" s="13"/>
      <c r="H75" s="13"/>
      <c r="I75" s="13"/>
      <c r="L75" s="103" t="s">
        <v>304</v>
      </c>
      <c r="M75" s="13"/>
      <c r="N75" s="13"/>
      <c r="O75" s="13"/>
    </row>
    <row r="76" spans="1:15" hidden="1" outlineLevel="1" x14ac:dyDescent="0.25">
      <c r="A76" s="13"/>
      <c r="B76" s="13"/>
      <c r="C76" s="13"/>
      <c r="D76" s="13"/>
      <c r="E76" s="13"/>
      <c r="F76" s="13"/>
      <c r="G76" s="13"/>
      <c r="H76" s="13"/>
      <c r="I76" s="13"/>
      <c r="L76" s="13" t="s">
        <v>305</v>
      </c>
      <c r="M76" s="13"/>
      <c r="N76" s="13"/>
      <c r="O76" s="13"/>
    </row>
    <row r="77" spans="1:15" hidden="1" outlineLevel="1" x14ac:dyDescent="0.25">
      <c r="A77" s="13"/>
      <c r="B77" s="13"/>
      <c r="C77" s="13"/>
      <c r="D77" s="13"/>
      <c r="E77" s="13"/>
      <c r="F77" s="13"/>
      <c r="G77" s="13"/>
      <c r="H77" s="13"/>
      <c r="I77" s="13"/>
      <c r="L77" s="13" t="s">
        <v>306</v>
      </c>
      <c r="M77" s="13"/>
      <c r="N77" s="13"/>
      <c r="O77" s="13"/>
    </row>
    <row r="78" spans="1:15" hidden="1" outlineLevel="1" x14ac:dyDescent="0.25">
      <c r="A78" s="13"/>
      <c r="B78" s="13"/>
      <c r="C78" s="13"/>
      <c r="D78" s="13"/>
      <c r="E78" s="13"/>
      <c r="F78" s="13"/>
      <c r="G78" s="13"/>
      <c r="H78" s="13"/>
      <c r="I78" s="13"/>
      <c r="L78" s="13" t="s">
        <v>307</v>
      </c>
      <c r="M78" s="13"/>
      <c r="N78" s="13"/>
      <c r="O78" s="13"/>
    </row>
    <row r="79" spans="1:15" hidden="1" outlineLevel="1" x14ac:dyDescent="0.25">
      <c r="A79" s="13"/>
      <c r="B79" s="13"/>
      <c r="C79" s="13"/>
      <c r="D79" s="13"/>
      <c r="E79" s="13"/>
      <c r="F79" s="13"/>
      <c r="G79" s="13"/>
      <c r="H79" s="13"/>
      <c r="I79" s="13"/>
      <c r="L79" s="13" t="s">
        <v>308</v>
      </c>
      <c r="M79" s="13"/>
      <c r="N79" s="13"/>
      <c r="O79" s="13"/>
    </row>
    <row r="80" spans="1:15" hidden="1" outlineLevel="1" x14ac:dyDescent="0.25">
      <c r="A80" s="13"/>
      <c r="B80" s="13"/>
      <c r="C80" s="13"/>
      <c r="D80" s="13"/>
      <c r="E80" s="13"/>
      <c r="F80" s="13"/>
      <c r="G80" s="13"/>
      <c r="H80" s="13"/>
      <c r="I80" s="13"/>
      <c r="L80" s="13" t="s">
        <v>309</v>
      </c>
      <c r="M80" s="13"/>
      <c r="N80" s="13"/>
      <c r="O80" s="13"/>
    </row>
    <row r="81" spans="1:15" hidden="1" outlineLevel="1" x14ac:dyDescent="0.25">
      <c r="A81" s="13"/>
      <c r="B81" s="13"/>
      <c r="C81" s="13"/>
      <c r="D81" s="13"/>
      <c r="E81" s="13"/>
      <c r="F81" s="13"/>
      <c r="G81" s="13"/>
      <c r="H81" s="13"/>
      <c r="I81" s="13"/>
      <c r="L81" s="13" t="s">
        <v>310</v>
      </c>
      <c r="M81" s="13" t="s">
        <v>311</v>
      </c>
      <c r="N81" s="13"/>
      <c r="O81" s="13"/>
    </row>
    <row r="82" spans="1:15" collapsed="1" x14ac:dyDescent="0.25">
      <c r="A82" s="13"/>
      <c r="B82" s="13"/>
      <c r="C82" s="13"/>
      <c r="D82" s="13"/>
      <c r="E82" s="13"/>
      <c r="F82" s="13"/>
      <c r="G82" s="13"/>
      <c r="H82" s="13"/>
      <c r="I82" s="13"/>
      <c r="L82" s="13"/>
      <c r="M82" s="13"/>
      <c r="N82" s="13"/>
      <c r="O82" s="13"/>
    </row>
    <row r="83" spans="1:15" ht="21" x14ac:dyDescent="0.35">
      <c r="A83">
        <v>5</v>
      </c>
      <c r="C83" t="s">
        <v>216</v>
      </c>
      <c r="E83" t="s">
        <v>318</v>
      </c>
      <c r="F83" s="110">
        <v>0.33333333333333331</v>
      </c>
      <c r="G83" s="111" t="s">
        <v>320</v>
      </c>
      <c r="H83" s="118" t="s">
        <v>321</v>
      </c>
      <c r="I83" s="112">
        <v>43409</v>
      </c>
      <c r="K83" t="s">
        <v>323</v>
      </c>
      <c r="L83" s="13" t="s">
        <v>337</v>
      </c>
    </row>
    <row r="84" spans="1:15" x14ac:dyDescent="0.25">
      <c r="K84" t="s">
        <v>324</v>
      </c>
      <c r="L84" s="13" t="s">
        <v>337</v>
      </c>
    </row>
    <row r="85" spans="1:15" x14ac:dyDescent="0.25">
      <c r="K85" t="s">
        <v>325</v>
      </c>
      <c r="N85" t="s">
        <v>344</v>
      </c>
    </row>
    <row r="86" spans="1:15" x14ac:dyDescent="0.25">
      <c r="K86" t="s">
        <v>326</v>
      </c>
      <c r="L86" s="13" t="s">
        <v>340</v>
      </c>
    </row>
    <row r="87" spans="1:15" x14ac:dyDescent="0.25">
      <c r="K87" t="s">
        <v>327</v>
      </c>
      <c r="L87" s="13" t="s">
        <v>339</v>
      </c>
      <c r="N87" t="s">
        <v>338</v>
      </c>
    </row>
    <row r="88" spans="1:15" x14ac:dyDescent="0.25">
      <c r="K88" t="s">
        <v>328</v>
      </c>
      <c r="L88" s="13" t="s">
        <v>341</v>
      </c>
    </row>
    <row r="89" spans="1:15" x14ac:dyDescent="0.25">
      <c r="K89" t="s">
        <v>329</v>
      </c>
      <c r="L89" s="13" t="s">
        <v>343</v>
      </c>
      <c r="N89" t="s">
        <v>342</v>
      </c>
    </row>
    <row r="91" spans="1:15" x14ac:dyDescent="0.25">
      <c r="K91" t="s">
        <v>330</v>
      </c>
      <c r="L91" s="13" t="s">
        <v>345</v>
      </c>
    </row>
    <row r="92" spans="1:15" x14ac:dyDescent="0.25">
      <c r="K92" t="s">
        <v>331</v>
      </c>
    </row>
    <row r="93" spans="1:15" x14ac:dyDescent="0.25">
      <c r="K93" t="s">
        <v>332</v>
      </c>
    </row>
    <row r="94" spans="1:15" x14ac:dyDescent="0.25">
      <c r="K94" t="s">
        <v>333</v>
      </c>
    </row>
  </sheetData>
  <hyperlinks>
    <hyperlink ref="L10" r:id="rId1"/>
    <hyperlink ref="L11" r:id="rId2"/>
    <hyperlink ref="L12" r:id="rId3"/>
    <hyperlink ref="L14" r:id="rId4"/>
    <hyperlink ref="L15" r:id="rId5"/>
    <hyperlink ref="L17" r:id="rId6"/>
    <hyperlink ref="L18" r:id="rId7"/>
    <hyperlink ref="L19" r:id="rId8"/>
    <hyperlink ref="L24" r:id="rId9"/>
    <hyperlink ref="L25" r:id="rId10"/>
    <hyperlink ref="L21" r:id="rId11"/>
    <hyperlink ref="L26" r:id="rId12"/>
    <hyperlink ref="L27" r:id="rId13"/>
    <hyperlink ref="L28" r:id="rId14"/>
    <hyperlink ref="L29" r:id="rId15"/>
    <hyperlink ref="L34" r:id="rId16"/>
    <hyperlink ref="L35" r:id="rId17"/>
    <hyperlink ref="L37" r:id="rId18"/>
    <hyperlink ref="L41" r:id="rId19"/>
    <hyperlink ref="L43" r:id="rId20"/>
    <hyperlink ref="L44" r:id="rId21"/>
    <hyperlink ref="L39" r:id="rId22"/>
    <hyperlink ref="L53" r:id="rId23"/>
    <hyperlink ref="L71" r:id="rId24"/>
    <hyperlink ref="L74" r:id="rId25"/>
    <hyperlink ref="L75" r:id="rId2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70" zoomScaleNormal="70" workbookViewId="0">
      <selection activeCell="I34" sqref="I34"/>
    </sheetView>
  </sheetViews>
  <sheetFormatPr defaultRowHeight="15" outlineLevelRow="1" x14ac:dyDescent="0.25"/>
  <cols>
    <col min="1" max="1" width="4.140625" bestFit="1" customWidth="1"/>
    <col min="2" max="2" width="17.140625" bestFit="1" customWidth="1"/>
    <col min="3" max="3" width="18.7109375" bestFit="1" customWidth="1"/>
    <col min="4" max="4" width="19.5703125" bestFit="1" customWidth="1"/>
    <col min="5" max="5" width="24.28515625" bestFit="1" customWidth="1"/>
    <col min="6" max="6" width="17.28515625" bestFit="1" customWidth="1"/>
    <col min="7" max="7" width="16" bestFit="1" customWidth="1"/>
    <col min="8" max="8" width="17.42578125" bestFit="1" customWidth="1"/>
    <col min="9" max="9" width="12.5703125" bestFit="1" customWidth="1"/>
    <col min="10" max="10" width="17.140625" bestFit="1" customWidth="1"/>
    <col min="11" max="11" width="25.28515625" bestFit="1" customWidth="1"/>
    <col min="12" max="12" width="81.42578125" bestFit="1" customWidth="1"/>
    <col min="13" max="13" width="38" bestFit="1" customWidth="1"/>
    <col min="14" max="14" width="100.140625" bestFit="1" customWidth="1"/>
  </cols>
  <sheetData>
    <row r="1" spans="1:15" x14ac:dyDescent="0.25">
      <c r="A1" s="113" t="s">
        <v>201</v>
      </c>
      <c r="B1" s="113" t="s">
        <v>202</v>
      </c>
      <c r="C1" s="113" t="s">
        <v>203</v>
      </c>
      <c r="D1" s="113" t="s">
        <v>204</v>
      </c>
      <c r="E1" s="113" t="s">
        <v>205</v>
      </c>
      <c r="F1" s="113" t="s">
        <v>206</v>
      </c>
      <c r="G1" s="113" t="s">
        <v>207</v>
      </c>
      <c r="H1" s="113" t="s">
        <v>208</v>
      </c>
      <c r="I1" s="113" t="s">
        <v>209</v>
      </c>
      <c r="J1" s="113" t="s">
        <v>210</v>
      </c>
      <c r="K1" s="113" t="s">
        <v>211</v>
      </c>
      <c r="L1" s="113" t="s">
        <v>212</v>
      </c>
      <c r="M1" s="113" t="s">
        <v>213</v>
      </c>
      <c r="N1" s="113" t="s">
        <v>214</v>
      </c>
    </row>
    <row r="2" spans="1:15" outlineLevel="1" x14ac:dyDescent="0.25">
      <c r="A2" s="13">
        <v>1</v>
      </c>
      <c r="B2" s="98" t="s">
        <v>215</v>
      </c>
      <c r="C2" s="13"/>
      <c r="D2" s="13" t="s">
        <v>216</v>
      </c>
      <c r="E2" s="13"/>
      <c r="F2" s="13"/>
      <c r="G2" s="13"/>
      <c r="H2" s="13"/>
      <c r="I2" s="13" t="s">
        <v>217</v>
      </c>
      <c r="J2" s="99">
        <v>43368</v>
      </c>
      <c r="K2" s="99"/>
      <c r="L2" s="13"/>
      <c r="M2" s="13"/>
      <c r="N2" s="13"/>
      <c r="O2" s="13"/>
    </row>
    <row r="3" spans="1:15" outlineLevel="1" x14ac:dyDescent="0.25">
      <c r="A3" s="13">
        <v>2</v>
      </c>
      <c r="B3" s="100" t="s">
        <v>215</v>
      </c>
      <c r="C3" s="101">
        <v>0.8</v>
      </c>
      <c r="D3" s="13" t="s">
        <v>216</v>
      </c>
      <c r="E3" s="13" t="s">
        <v>218</v>
      </c>
      <c r="F3" s="13" t="s">
        <v>312</v>
      </c>
      <c r="G3" s="102">
        <v>0.45833333333333331</v>
      </c>
      <c r="H3" s="102">
        <v>0.47361111111111115</v>
      </c>
      <c r="I3" s="13" t="s">
        <v>220</v>
      </c>
      <c r="J3" s="99">
        <v>43389</v>
      </c>
      <c r="K3" s="99"/>
      <c r="L3" s="13" t="s">
        <v>313</v>
      </c>
      <c r="M3" s="13"/>
      <c r="N3" s="13" t="s">
        <v>314</v>
      </c>
      <c r="O3" s="13"/>
    </row>
    <row r="4" spans="1:15" outlineLevel="1" x14ac:dyDescent="0.25">
      <c r="A4" s="13"/>
      <c r="B4" s="13"/>
      <c r="C4" s="13"/>
      <c r="D4" s="13"/>
      <c r="E4" s="13"/>
      <c r="F4" s="13"/>
      <c r="G4" s="13"/>
      <c r="H4" s="13"/>
      <c r="I4" s="13"/>
      <c r="J4" s="13"/>
      <c r="K4" s="13"/>
      <c r="L4" s="103" t="s">
        <v>315</v>
      </c>
      <c r="M4" s="13"/>
      <c r="N4" s="13"/>
      <c r="O4" s="13"/>
    </row>
    <row r="5" spans="1:15" outlineLevel="1" x14ac:dyDescent="0.25">
      <c r="A5" s="13"/>
      <c r="B5" s="13"/>
      <c r="C5" s="13"/>
      <c r="D5" s="13"/>
      <c r="E5" s="13"/>
      <c r="F5" s="13"/>
      <c r="G5" s="13"/>
      <c r="H5" s="13"/>
      <c r="I5" s="13"/>
      <c r="J5" s="13"/>
      <c r="K5" s="13"/>
      <c r="L5" s="13" t="s">
        <v>316</v>
      </c>
      <c r="M5" s="13"/>
      <c r="N5" s="13"/>
      <c r="O5" s="13"/>
    </row>
    <row r="6" spans="1:15" outlineLevel="1" x14ac:dyDescent="0.25">
      <c r="A6" s="13"/>
      <c r="B6" s="13"/>
      <c r="C6" s="13"/>
      <c r="D6" s="13"/>
      <c r="E6" s="13"/>
      <c r="F6" s="13"/>
      <c r="G6" s="13"/>
      <c r="H6" s="13"/>
      <c r="I6" s="13"/>
      <c r="J6" s="13"/>
      <c r="K6" s="108"/>
      <c r="L6" s="13" t="s">
        <v>317</v>
      </c>
      <c r="M6" s="13"/>
      <c r="N6" s="13"/>
      <c r="O6" s="13"/>
    </row>
    <row r="7" spans="1:15" x14ac:dyDescent="0.25">
      <c r="A7" s="13"/>
      <c r="B7" s="13"/>
      <c r="C7" s="13"/>
      <c r="D7" s="13"/>
      <c r="E7" s="13"/>
      <c r="F7" s="13"/>
      <c r="G7" s="13"/>
      <c r="H7" s="13"/>
      <c r="I7" s="13"/>
      <c r="J7" s="13"/>
      <c r="K7" s="108"/>
      <c r="L7" s="13"/>
      <c r="M7" s="13"/>
      <c r="N7" s="13"/>
      <c r="O7" s="13"/>
    </row>
    <row r="8" spans="1:15" x14ac:dyDescent="0.25">
      <c r="A8" s="13"/>
      <c r="B8" s="13"/>
      <c r="C8" s="13"/>
      <c r="D8" s="13"/>
      <c r="E8" s="13"/>
      <c r="F8" s="13"/>
      <c r="G8" s="13"/>
      <c r="H8" s="13"/>
      <c r="I8" s="13"/>
      <c r="J8" s="13"/>
      <c r="K8" s="108"/>
      <c r="L8" s="13"/>
      <c r="M8" s="13"/>
      <c r="N8" s="13"/>
      <c r="O8" s="13"/>
    </row>
    <row r="9" spans="1:15" x14ac:dyDescent="0.25">
      <c r="A9" s="13"/>
      <c r="B9" s="13"/>
      <c r="C9" s="13"/>
      <c r="D9" s="13"/>
      <c r="E9" s="13"/>
      <c r="F9" s="13"/>
      <c r="G9" s="13"/>
      <c r="H9" s="13"/>
      <c r="I9" s="13"/>
      <c r="J9" s="13"/>
      <c r="K9" s="108"/>
      <c r="L9" s="13"/>
      <c r="M9" s="13"/>
      <c r="N9" s="13"/>
      <c r="O9" s="13"/>
    </row>
    <row r="10" spans="1:15" x14ac:dyDescent="0.25">
      <c r="A10" s="13"/>
      <c r="B10" s="13"/>
      <c r="C10" s="13"/>
      <c r="D10" s="13"/>
      <c r="E10" s="13"/>
      <c r="F10" s="13"/>
      <c r="G10" s="13"/>
      <c r="H10" s="13"/>
      <c r="I10" s="13"/>
      <c r="J10" s="13"/>
      <c r="K10" s="13"/>
      <c r="L10" s="13"/>
      <c r="M10" s="13"/>
      <c r="N10" s="13"/>
      <c r="O10" s="13"/>
    </row>
    <row r="11" spans="1:15" x14ac:dyDescent="0.25">
      <c r="A11" s="13"/>
      <c r="B11" s="109"/>
      <c r="C11" s="101"/>
      <c r="D11" s="13"/>
      <c r="E11" s="13"/>
      <c r="F11" s="13"/>
      <c r="G11" s="102"/>
      <c r="H11" s="102"/>
      <c r="I11" s="13"/>
      <c r="J11" s="99"/>
      <c r="K11" s="99"/>
      <c r="L11" s="13"/>
      <c r="M11" s="13"/>
      <c r="N11" s="13"/>
      <c r="O11" s="13"/>
    </row>
    <row r="12" spans="1:15" x14ac:dyDescent="0.25">
      <c r="A12" s="13"/>
      <c r="B12" s="13"/>
      <c r="C12" s="13"/>
      <c r="D12" s="13"/>
      <c r="E12" s="13"/>
      <c r="F12" s="13"/>
      <c r="G12" s="13"/>
      <c r="H12" s="13"/>
      <c r="I12" s="13"/>
      <c r="J12" s="13"/>
      <c r="K12" s="13"/>
      <c r="L12" s="13"/>
      <c r="M12" s="13"/>
      <c r="N12" s="13"/>
      <c r="O12" s="13"/>
    </row>
    <row r="13" spans="1:15" x14ac:dyDescent="0.25">
      <c r="A13" s="13"/>
      <c r="B13" s="13"/>
      <c r="C13" s="13"/>
      <c r="D13" s="13"/>
      <c r="E13" s="13"/>
      <c r="F13" s="13"/>
      <c r="G13" s="13"/>
      <c r="H13" s="13"/>
      <c r="I13" s="13"/>
      <c r="J13" s="13"/>
      <c r="K13" s="13"/>
      <c r="L13" s="103"/>
      <c r="M13" s="13"/>
      <c r="N13" s="13"/>
      <c r="O13" s="13"/>
    </row>
    <row r="14" spans="1:15" x14ac:dyDescent="0.25">
      <c r="A14" s="13"/>
      <c r="B14" s="13"/>
      <c r="C14" s="13"/>
      <c r="D14" s="13"/>
      <c r="E14" s="13"/>
      <c r="F14" s="13"/>
      <c r="G14" s="13"/>
      <c r="H14" s="13"/>
      <c r="I14" s="13"/>
      <c r="J14" s="13"/>
      <c r="K14" s="108"/>
      <c r="L14" s="13"/>
      <c r="M14" s="13"/>
      <c r="N14" s="13"/>
      <c r="O14" s="13"/>
    </row>
    <row r="15" spans="1:15" x14ac:dyDescent="0.25">
      <c r="A15" s="13"/>
      <c r="B15" s="13"/>
      <c r="C15" s="13"/>
      <c r="D15" s="13"/>
      <c r="E15" s="13"/>
      <c r="F15" s="13"/>
      <c r="G15" s="13"/>
      <c r="H15" s="13"/>
      <c r="I15" s="13"/>
      <c r="J15" s="13"/>
      <c r="K15" s="108"/>
      <c r="L15" s="13"/>
      <c r="M15" s="13"/>
      <c r="N15" s="13"/>
      <c r="O15" s="13"/>
    </row>
    <row r="16" spans="1:15" x14ac:dyDescent="0.25">
      <c r="A16" s="13"/>
      <c r="B16" s="13"/>
      <c r="C16" s="13"/>
      <c r="D16" s="13"/>
      <c r="E16" s="13"/>
      <c r="F16" s="13"/>
      <c r="G16" s="13"/>
      <c r="H16" s="13"/>
      <c r="I16" s="13"/>
      <c r="J16" s="13"/>
      <c r="K16" s="108"/>
      <c r="L16" s="13"/>
      <c r="M16" s="13"/>
      <c r="N16" s="13"/>
      <c r="O16" s="13"/>
    </row>
    <row r="17" spans="1:15" x14ac:dyDescent="0.25">
      <c r="A17" s="13"/>
      <c r="B17" s="13"/>
      <c r="C17" s="13"/>
      <c r="D17" s="13"/>
      <c r="E17" s="13"/>
      <c r="F17" s="13"/>
      <c r="G17" s="13"/>
      <c r="H17" s="13"/>
      <c r="I17" s="13"/>
      <c r="J17" s="13"/>
      <c r="K17" s="108"/>
      <c r="L17" s="13"/>
      <c r="M17" s="13"/>
      <c r="N17" s="13"/>
      <c r="O17" s="13"/>
    </row>
    <row r="18" spans="1:15" x14ac:dyDescent="0.25">
      <c r="A18" s="13"/>
      <c r="B18" s="13"/>
      <c r="C18" s="13"/>
      <c r="D18" s="13"/>
      <c r="E18" s="13"/>
      <c r="F18" s="13"/>
      <c r="G18" s="13"/>
      <c r="H18" s="13"/>
      <c r="I18" s="13"/>
      <c r="J18" s="13"/>
      <c r="K18" s="13"/>
      <c r="L18" s="13"/>
      <c r="M18" s="13"/>
      <c r="N18" s="13"/>
      <c r="O18" s="13"/>
    </row>
    <row r="19" spans="1:15" x14ac:dyDescent="0.25">
      <c r="A19" s="13"/>
      <c r="B19" s="109"/>
      <c r="C19" s="101"/>
      <c r="D19" s="13"/>
      <c r="E19" s="13"/>
      <c r="F19" s="13"/>
      <c r="G19" s="102"/>
      <c r="H19" s="106"/>
      <c r="I19" s="13"/>
      <c r="J19" s="99"/>
      <c r="K19" s="13"/>
      <c r="L19" s="13"/>
      <c r="M19" s="13"/>
      <c r="N19" s="13"/>
      <c r="O19" s="13"/>
    </row>
    <row r="20" spans="1:15" x14ac:dyDescent="0.25">
      <c r="A20" s="13"/>
      <c r="B20" s="13"/>
      <c r="C20" s="13"/>
      <c r="D20" s="13"/>
      <c r="E20" s="13"/>
      <c r="F20" s="13"/>
      <c r="G20" s="13"/>
      <c r="H20" s="13"/>
      <c r="I20" s="13"/>
      <c r="J20" s="13"/>
      <c r="K20" s="13"/>
      <c r="L20" s="13"/>
      <c r="M20" s="13"/>
      <c r="N20" s="13"/>
      <c r="O20" s="13"/>
    </row>
    <row r="21" spans="1:15" x14ac:dyDescent="0.25">
      <c r="A21" s="13"/>
      <c r="B21" s="13"/>
      <c r="C21" s="13"/>
      <c r="D21" s="13"/>
      <c r="E21" s="13"/>
      <c r="F21" s="13"/>
      <c r="G21" s="13"/>
      <c r="H21" s="13"/>
      <c r="I21" s="13"/>
      <c r="J21" s="13"/>
      <c r="K21" s="13"/>
      <c r="L21" s="13"/>
      <c r="M21" s="13"/>
      <c r="N21" s="13"/>
      <c r="O21" s="13"/>
    </row>
    <row r="22" spans="1:15" x14ac:dyDescent="0.25">
      <c r="A22" s="13"/>
      <c r="B22" s="13"/>
      <c r="C22" s="13"/>
      <c r="D22" s="13"/>
      <c r="E22" s="13"/>
      <c r="F22" s="13"/>
      <c r="G22" s="13"/>
      <c r="H22" s="13"/>
      <c r="I22" s="13"/>
      <c r="J22" s="13"/>
      <c r="K22" s="13"/>
      <c r="L22" s="13"/>
      <c r="M22" s="13"/>
      <c r="N22" s="13"/>
      <c r="O22" s="13"/>
    </row>
  </sheetData>
  <hyperlinks>
    <hyperlink ref="L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sheetPr>
  <dimension ref="A2:D21"/>
  <sheetViews>
    <sheetView tabSelected="1" zoomScale="40" zoomScaleNormal="40" workbookViewId="0">
      <selection activeCell="V27" sqref="V27"/>
    </sheetView>
  </sheetViews>
  <sheetFormatPr defaultRowHeight="15" x14ac:dyDescent="0.25"/>
  <cols>
    <col min="1" max="1" width="4.140625" style="13" customWidth="1"/>
    <col min="2" max="2" width="3.7109375" style="20" customWidth="1"/>
    <col min="3" max="3" width="4.7109375" style="13" customWidth="1"/>
    <col min="4" max="4" width="35.140625" style="13" customWidth="1"/>
    <col min="5" max="16384" width="9.140625" style="13"/>
  </cols>
  <sheetData>
    <row r="2" spans="1:4" ht="42.75" customHeight="1" x14ac:dyDescent="0.25">
      <c r="A2" s="21"/>
      <c r="B2" s="21"/>
      <c r="C2" s="274"/>
      <c r="D2" s="274"/>
    </row>
    <row r="4" spans="1:4" ht="18" x14ac:dyDescent="0.25">
      <c r="A4" s="275" t="s">
        <v>55</v>
      </c>
      <c r="B4" s="275"/>
      <c r="C4" s="275"/>
      <c r="D4" s="275"/>
    </row>
    <row r="5" spans="1:4" ht="18" x14ac:dyDescent="0.25">
      <c r="A5" s="275" t="s">
        <v>56</v>
      </c>
      <c r="B5" s="275"/>
      <c r="C5" s="275"/>
      <c r="D5" s="275"/>
    </row>
    <row r="6" spans="1:4" ht="26.25" x14ac:dyDescent="0.25">
      <c r="A6" s="276" t="s">
        <v>57</v>
      </c>
      <c r="B6" s="276"/>
      <c r="C6" s="276"/>
      <c r="D6" s="276"/>
    </row>
    <row r="7" spans="1:4" ht="33.75" x14ac:dyDescent="0.25">
      <c r="A7" s="14"/>
    </row>
    <row r="8" spans="1:4" x14ac:dyDescent="0.25">
      <c r="A8" s="15" t="s">
        <v>58</v>
      </c>
    </row>
    <row r="9" spans="1:4" x14ac:dyDescent="0.25">
      <c r="A9" s="16"/>
    </row>
    <row r="10" spans="1:4" x14ac:dyDescent="0.25">
      <c r="A10" s="15" t="s">
        <v>66</v>
      </c>
    </row>
    <row r="11" spans="1:4" x14ac:dyDescent="0.25">
      <c r="A11" s="15"/>
    </row>
    <row r="12" spans="1:4" x14ac:dyDescent="0.25">
      <c r="A12" s="17" t="s">
        <v>64</v>
      </c>
    </row>
    <row r="14" spans="1:4" x14ac:dyDescent="0.25">
      <c r="A14" s="15" t="s">
        <v>67</v>
      </c>
    </row>
    <row r="15" spans="1:4" x14ac:dyDescent="0.25">
      <c r="A15" s="18"/>
    </row>
    <row r="16" spans="1:4" x14ac:dyDescent="0.25">
      <c r="A16" s="15" t="s">
        <v>59</v>
      </c>
    </row>
    <row r="17" spans="1:1" x14ac:dyDescent="0.25">
      <c r="A17" s="16" t="s">
        <v>63</v>
      </c>
    </row>
    <row r="18" spans="1:1" x14ac:dyDescent="0.25">
      <c r="A18" s="16"/>
    </row>
    <row r="19" spans="1:1" x14ac:dyDescent="0.25">
      <c r="A19" s="13" t="s">
        <v>65</v>
      </c>
    </row>
    <row r="21" spans="1:1" x14ac:dyDescent="0.25">
      <c r="A21" s="19" t="s">
        <v>68</v>
      </c>
    </row>
  </sheetData>
  <mergeCells count="4">
    <mergeCell ref="A4:D4"/>
    <mergeCell ref="A5:D5"/>
    <mergeCell ref="A6:D6"/>
    <mergeCell ref="C2:D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Y92"/>
  <sheetViews>
    <sheetView zoomScale="70" zoomScaleNormal="70" workbookViewId="0">
      <pane xSplit="7" ySplit="2" topLeftCell="H66" activePane="bottomRight" state="frozen"/>
      <selection pane="topRight" activeCell="H1" sqref="H1"/>
      <selection pane="bottomLeft" activeCell="A3" sqref="A3"/>
      <selection pane="bottomRight" activeCell="M39" sqref="M39"/>
    </sheetView>
  </sheetViews>
  <sheetFormatPr defaultRowHeight="15" outlineLevelCol="1" x14ac:dyDescent="0.25"/>
  <cols>
    <col min="1" max="1" width="6.140625" style="11" customWidth="1"/>
    <col min="2" max="2" width="26.7109375" style="11" bestFit="1" customWidth="1"/>
    <col min="3" max="3" width="23.42578125" style="11" bestFit="1" customWidth="1"/>
    <col min="4" max="4" width="6.7109375" style="11" bestFit="1" customWidth="1"/>
    <col min="5" max="5" width="7.7109375" style="12" bestFit="1" customWidth="1"/>
    <col min="6" max="6" width="24.85546875" style="28" hidden="1" customWidth="1" outlineLevel="1"/>
    <col min="7" max="7" width="17.28515625" style="12" hidden="1" customWidth="1" outlineLevel="1"/>
    <col min="8" max="8" width="10.28515625" style="12" bestFit="1" customWidth="1" collapsed="1"/>
    <col min="9" max="9" width="19" style="11" hidden="1" customWidth="1" outlineLevel="1"/>
    <col min="10" max="10" width="8.7109375" style="11" hidden="1" customWidth="1" outlineLevel="1"/>
    <col min="11" max="11" width="15.140625" style="12" bestFit="1" customWidth="1" collapsed="1"/>
    <col min="12" max="12" width="21.140625" style="12" customWidth="1"/>
    <col min="13" max="13" width="13" style="12" bestFit="1" customWidth="1"/>
    <col min="14" max="14" width="14.5703125" style="12" bestFit="1" customWidth="1"/>
    <col min="15" max="15" width="14.28515625" style="12" bestFit="1" customWidth="1"/>
    <col min="16" max="16" width="16.7109375" style="12" customWidth="1" outlineLevel="1"/>
    <col min="17" max="17" width="21.140625" style="12" customWidth="1" outlineLevel="1"/>
    <col min="18" max="18" width="13" style="12" bestFit="1" customWidth="1"/>
    <col min="19" max="19" width="14.28515625" style="12" bestFit="1" customWidth="1" collapsed="1"/>
    <col min="20" max="20" width="14.85546875" style="12" bestFit="1" customWidth="1"/>
    <col min="21" max="21" width="10" style="24" bestFit="1" customWidth="1"/>
    <col min="22" max="22" width="12.5703125" style="12" hidden="1" customWidth="1" outlineLevel="1"/>
    <col min="23" max="23" width="17.140625" style="12" hidden="1" customWidth="1" outlineLevel="1"/>
    <col min="24" max="24" width="9.140625" style="5" collapsed="1"/>
    <col min="26" max="16384" width="9.140625" style="5"/>
  </cols>
  <sheetData>
    <row r="1" spans="1:24" ht="26.25" x14ac:dyDescent="0.4">
      <c r="A1" s="277" t="s">
        <v>199</v>
      </c>
      <c r="B1" s="277"/>
      <c r="C1" s="277"/>
      <c r="D1" s="277"/>
      <c r="E1" s="277"/>
      <c r="F1" s="277"/>
      <c r="G1" s="277"/>
      <c r="H1" s="277"/>
      <c r="I1" s="277"/>
      <c r="J1" s="277"/>
      <c r="K1" s="277"/>
      <c r="L1" s="86" t="s">
        <v>144</v>
      </c>
      <c r="M1" s="88" t="s">
        <v>191</v>
      </c>
      <c r="N1" s="4"/>
      <c r="O1" s="4"/>
      <c r="P1" s="4"/>
      <c r="Q1" s="4"/>
      <c r="R1" s="4"/>
      <c r="S1" s="4"/>
      <c r="T1" s="4"/>
      <c r="U1" s="4"/>
      <c r="V1" s="4"/>
      <c r="W1" s="4"/>
      <c r="X1" s="3"/>
    </row>
    <row r="2" spans="1:24" s="2" customFormat="1" ht="27" x14ac:dyDescent="0.5">
      <c r="A2" s="54" t="s">
        <v>0</v>
      </c>
      <c r="B2" s="54" t="s">
        <v>7</v>
      </c>
      <c r="C2" s="96" t="s">
        <v>44</v>
      </c>
      <c r="D2" s="95" t="s">
        <v>1</v>
      </c>
      <c r="E2" s="55" t="s">
        <v>19</v>
      </c>
      <c r="F2" s="56" t="s">
        <v>77</v>
      </c>
      <c r="G2" s="55" t="s">
        <v>74</v>
      </c>
      <c r="H2" s="55" t="s">
        <v>8</v>
      </c>
      <c r="I2" s="54" t="s">
        <v>39</v>
      </c>
      <c r="J2" s="54"/>
      <c r="K2" s="57" t="s">
        <v>198</v>
      </c>
      <c r="L2" s="57" t="s">
        <v>3</v>
      </c>
      <c r="M2" s="57" t="s">
        <v>192</v>
      </c>
      <c r="N2" s="87" t="s">
        <v>196</v>
      </c>
      <c r="O2" s="87" t="s">
        <v>197</v>
      </c>
      <c r="P2" s="55" t="s">
        <v>4</v>
      </c>
      <c r="Q2" s="55" t="s">
        <v>5</v>
      </c>
      <c r="R2" s="55" t="s">
        <v>193</v>
      </c>
      <c r="S2" s="55" t="s">
        <v>6</v>
      </c>
      <c r="T2" s="55" t="s">
        <v>194</v>
      </c>
      <c r="U2" s="55" t="s">
        <v>195</v>
      </c>
      <c r="V2" s="55" t="s">
        <v>2</v>
      </c>
      <c r="W2" s="55" t="s">
        <v>75</v>
      </c>
      <c r="X2" s="53"/>
    </row>
    <row r="3" spans="1:24" ht="18.75" x14ac:dyDescent="0.3">
      <c r="A3" s="3"/>
      <c r="B3" s="3"/>
      <c r="C3" s="3"/>
      <c r="D3" s="91"/>
      <c r="E3" s="4"/>
      <c r="F3" s="25"/>
      <c r="G3" s="4"/>
      <c r="H3" s="4"/>
      <c r="I3" s="3"/>
      <c r="J3" s="3"/>
      <c r="K3" s="58"/>
      <c r="L3" s="59"/>
      <c r="M3" s="58"/>
      <c r="N3" s="60"/>
      <c r="O3" s="60"/>
      <c r="P3" s="58"/>
      <c r="Q3" s="58"/>
      <c r="R3" s="58"/>
      <c r="S3" s="58"/>
      <c r="T3" s="58"/>
      <c r="U3" s="58"/>
      <c r="V3" s="58"/>
      <c r="W3" s="58"/>
      <c r="X3" s="3"/>
    </row>
    <row r="4" spans="1:24" ht="18.75" x14ac:dyDescent="0.3">
      <c r="A4" s="6"/>
      <c r="B4" s="6" t="s">
        <v>52</v>
      </c>
      <c r="C4" s="90" t="s">
        <v>10</v>
      </c>
      <c r="D4" s="90">
        <v>1</v>
      </c>
      <c r="E4" s="7">
        <v>80</v>
      </c>
      <c r="F4" s="26"/>
      <c r="G4" s="7"/>
      <c r="H4" s="7">
        <f>D4*E4</f>
        <v>80</v>
      </c>
      <c r="I4" s="6" t="s">
        <v>9</v>
      </c>
      <c r="J4" s="6"/>
      <c r="K4" s="61">
        <f>H4</f>
        <v>80</v>
      </c>
      <c r="L4" s="68">
        <f>V4</f>
        <v>80</v>
      </c>
      <c r="M4" s="61">
        <f>L4/1.12</f>
        <v>71.428571428571416</v>
      </c>
      <c r="N4" s="71">
        <f>K4/1.12</f>
        <v>71.428571428571416</v>
      </c>
      <c r="O4" s="71">
        <f>K4*0.12/1.12</f>
        <v>8.5714285714285712</v>
      </c>
      <c r="P4" s="61">
        <v>0</v>
      </c>
      <c r="Q4" s="61">
        <v>0</v>
      </c>
      <c r="R4" s="61">
        <v>0</v>
      </c>
      <c r="S4" s="61">
        <v>0</v>
      </c>
      <c r="T4" s="61">
        <v>0</v>
      </c>
      <c r="U4" s="61">
        <v>0</v>
      </c>
      <c r="V4" s="61">
        <f>K4</f>
        <v>80</v>
      </c>
      <c r="W4" s="61">
        <v>0</v>
      </c>
      <c r="X4" s="3"/>
    </row>
    <row r="5" spans="1:24" ht="18.75" x14ac:dyDescent="0.3">
      <c r="A5" s="3"/>
      <c r="B5" s="3"/>
      <c r="C5" s="91"/>
      <c r="D5" s="91"/>
      <c r="E5" s="4"/>
      <c r="F5" s="25"/>
      <c r="G5" s="4"/>
      <c r="H5" s="4"/>
      <c r="I5" s="3"/>
      <c r="J5" s="3"/>
      <c r="K5" s="58"/>
      <c r="L5" s="69"/>
      <c r="M5" s="58"/>
      <c r="N5" s="72"/>
      <c r="O5" s="72"/>
      <c r="P5" s="58"/>
      <c r="Q5" s="58"/>
      <c r="R5" s="58"/>
      <c r="S5" s="58"/>
      <c r="T5" s="58"/>
      <c r="U5" s="58"/>
      <c r="V5" s="58"/>
      <c r="W5" s="58"/>
      <c r="X5" s="3"/>
    </row>
    <row r="6" spans="1:24" ht="18.75" x14ac:dyDescent="0.3">
      <c r="A6" s="6"/>
      <c r="B6" s="6" t="s">
        <v>53</v>
      </c>
      <c r="C6" s="90" t="s">
        <v>12</v>
      </c>
      <c r="D6" s="90">
        <v>6</v>
      </c>
      <c r="E6" s="7">
        <v>100</v>
      </c>
      <c r="F6" s="26"/>
      <c r="G6" s="7"/>
      <c r="H6" s="7">
        <f>D6*E6</f>
        <v>600</v>
      </c>
      <c r="I6" s="6" t="s">
        <v>9</v>
      </c>
      <c r="J6" s="6"/>
      <c r="K6" s="61">
        <f>H6</f>
        <v>600</v>
      </c>
      <c r="L6" s="68">
        <f>V6</f>
        <v>600</v>
      </c>
      <c r="M6" s="61">
        <f>K6/1.12</f>
        <v>535.71428571428567</v>
      </c>
      <c r="N6" s="71">
        <f>K6/1.12</f>
        <v>535.71428571428567</v>
      </c>
      <c r="O6" s="71">
        <f>K6*0.12/1.12</f>
        <v>64.285714285714278</v>
      </c>
      <c r="P6" s="61">
        <v>0</v>
      </c>
      <c r="Q6" s="61">
        <v>0</v>
      </c>
      <c r="R6" s="61">
        <v>0</v>
      </c>
      <c r="S6" s="61">
        <v>0</v>
      </c>
      <c r="T6" s="61">
        <v>0</v>
      </c>
      <c r="U6" s="61">
        <v>0</v>
      </c>
      <c r="V6" s="61">
        <f>K6</f>
        <v>600</v>
      </c>
      <c r="W6" s="61">
        <v>0</v>
      </c>
      <c r="X6" s="3"/>
    </row>
    <row r="7" spans="1:24" ht="18.75" x14ac:dyDescent="0.3">
      <c r="A7" s="3"/>
      <c r="B7" s="3"/>
      <c r="C7" s="91"/>
      <c r="D7" s="91"/>
      <c r="E7" s="4"/>
      <c r="F7" s="25"/>
      <c r="G7" s="4"/>
      <c r="H7" s="4"/>
      <c r="I7" s="3"/>
      <c r="J7" s="3"/>
      <c r="K7" s="58"/>
      <c r="L7" s="69"/>
      <c r="M7" s="58"/>
      <c r="N7" s="72"/>
      <c r="O7" s="72"/>
      <c r="P7" s="58"/>
      <c r="Q7" s="58"/>
      <c r="R7" s="58"/>
      <c r="S7" s="58"/>
      <c r="T7" s="58"/>
      <c r="U7" s="58"/>
      <c r="V7" s="58"/>
      <c r="W7" s="58"/>
      <c r="X7" s="3"/>
    </row>
    <row r="8" spans="1:24" ht="18.75" x14ac:dyDescent="0.3">
      <c r="A8" s="8"/>
      <c r="B8" s="8" t="s">
        <v>49</v>
      </c>
      <c r="C8" s="92" t="s">
        <v>13</v>
      </c>
      <c r="D8" s="92">
        <v>1</v>
      </c>
      <c r="E8" s="9">
        <v>10</v>
      </c>
      <c r="F8" s="27"/>
      <c r="G8" s="9"/>
      <c r="H8" s="9">
        <f>D8*E8</f>
        <v>10</v>
      </c>
      <c r="I8" s="8"/>
      <c r="J8" s="8"/>
      <c r="K8" s="62"/>
      <c r="L8" s="70"/>
      <c r="M8" s="62"/>
      <c r="N8" s="73"/>
      <c r="O8" s="73"/>
      <c r="P8" s="62"/>
      <c r="Q8" s="62"/>
      <c r="R8" s="62"/>
      <c r="S8" s="62"/>
      <c r="T8" s="62"/>
      <c r="U8" s="58"/>
      <c r="V8" s="62"/>
      <c r="W8" s="58"/>
      <c r="X8" s="3"/>
    </row>
    <row r="9" spans="1:24" ht="18.75" x14ac:dyDescent="0.3">
      <c r="A9" s="8"/>
      <c r="B9" s="8" t="s">
        <v>188</v>
      </c>
      <c r="C9" s="92" t="s">
        <v>14</v>
      </c>
      <c r="D9" s="92">
        <v>4</v>
      </c>
      <c r="E9" s="9">
        <v>10</v>
      </c>
      <c r="F9" s="27"/>
      <c r="G9" s="9"/>
      <c r="H9" s="9">
        <f>D9*E9</f>
        <v>40</v>
      </c>
      <c r="I9" s="8"/>
      <c r="J9" s="8"/>
      <c r="K9" s="62"/>
      <c r="L9" s="70"/>
      <c r="M9" s="62"/>
      <c r="N9" s="73"/>
      <c r="O9" s="73"/>
      <c r="P9" s="62"/>
      <c r="Q9" s="62"/>
      <c r="R9" s="62"/>
      <c r="S9" s="62"/>
      <c r="T9" s="62"/>
      <c r="U9" s="58"/>
      <c r="V9" s="62"/>
      <c r="W9" s="58"/>
      <c r="X9" s="3"/>
    </row>
    <row r="10" spans="1:24" ht="18.75" x14ac:dyDescent="0.3">
      <c r="A10" s="8"/>
      <c r="B10" s="8"/>
      <c r="C10" s="92" t="s">
        <v>187</v>
      </c>
      <c r="D10" s="92">
        <v>1</v>
      </c>
      <c r="E10" s="9">
        <v>10</v>
      </c>
      <c r="F10" s="27"/>
      <c r="G10" s="9"/>
      <c r="H10" s="9">
        <f>D10*E10</f>
        <v>10</v>
      </c>
      <c r="I10" s="8"/>
      <c r="J10" s="8"/>
      <c r="K10" s="62"/>
      <c r="L10" s="70"/>
      <c r="M10" s="62"/>
      <c r="N10" s="73"/>
      <c r="O10" s="73"/>
      <c r="P10" s="62"/>
      <c r="Q10" s="62"/>
      <c r="R10" s="62"/>
      <c r="S10" s="62"/>
      <c r="T10" s="62"/>
      <c r="U10" s="58"/>
      <c r="V10" s="62"/>
      <c r="W10" s="58"/>
      <c r="X10" s="3"/>
    </row>
    <row r="11" spans="1:24" ht="18.75" x14ac:dyDescent="0.3">
      <c r="A11" s="6"/>
      <c r="B11" s="6"/>
      <c r="C11" s="90"/>
      <c r="D11" s="90"/>
      <c r="E11" s="7"/>
      <c r="F11" s="26"/>
      <c r="G11" s="7"/>
      <c r="H11" s="7">
        <f>SUM(H8:H10)</f>
        <v>60</v>
      </c>
      <c r="I11" s="6" t="s">
        <v>9</v>
      </c>
      <c r="J11" s="6"/>
      <c r="K11" s="61">
        <f>H11</f>
        <v>60</v>
      </c>
      <c r="L11" s="68">
        <f>V11</f>
        <v>60</v>
      </c>
      <c r="M11" s="61">
        <f>K11/1.12</f>
        <v>53.571428571428569</v>
      </c>
      <c r="N11" s="71">
        <f>K11/1.12</f>
        <v>53.571428571428569</v>
      </c>
      <c r="O11" s="71">
        <f>K11*0.12/1.12</f>
        <v>6.428571428571427</v>
      </c>
      <c r="P11" s="61">
        <v>0</v>
      </c>
      <c r="Q11" s="61">
        <v>0</v>
      </c>
      <c r="R11" s="61">
        <v>0</v>
      </c>
      <c r="S11" s="61">
        <v>0</v>
      </c>
      <c r="T11" s="61">
        <v>0</v>
      </c>
      <c r="U11" s="61">
        <v>0</v>
      </c>
      <c r="V11" s="61">
        <f>K11</f>
        <v>60</v>
      </c>
      <c r="W11" s="61">
        <v>0</v>
      </c>
      <c r="X11" s="3"/>
    </row>
    <row r="12" spans="1:24" ht="18.75" x14ac:dyDescent="0.3">
      <c r="A12" s="3"/>
      <c r="B12" s="3"/>
      <c r="C12" s="91"/>
      <c r="D12" s="91"/>
      <c r="E12" s="4"/>
      <c r="F12" s="25"/>
      <c r="G12" s="4"/>
      <c r="H12" s="4"/>
      <c r="I12" s="3"/>
      <c r="J12" s="3"/>
      <c r="K12" s="58"/>
      <c r="L12" s="69"/>
      <c r="M12" s="58"/>
      <c r="N12" s="72"/>
      <c r="O12" s="72"/>
      <c r="P12" s="58"/>
      <c r="Q12" s="58"/>
      <c r="R12" s="58"/>
      <c r="S12" s="58"/>
      <c r="T12" s="58"/>
      <c r="U12" s="58"/>
      <c r="V12" s="58"/>
      <c r="W12" s="58"/>
      <c r="X12" s="3"/>
    </row>
    <row r="13" spans="1:24" ht="18.75" x14ac:dyDescent="0.3">
      <c r="A13" s="8"/>
      <c r="B13" s="8" t="s">
        <v>17</v>
      </c>
      <c r="C13" s="92" t="s">
        <v>16</v>
      </c>
      <c r="D13" s="92">
        <v>1</v>
      </c>
      <c r="E13" s="9">
        <v>80</v>
      </c>
      <c r="F13" s="27"/>
      <c r="G13" s="9"/>
      <c r="H13" s="9">
        <f>(D13*E13)/1.12</f>
        <v>71.428571428571416</v>
      </c>
      <c r="I13" s="8"/>
      <c r="J13" s="8"/>
      <c r="K13" s="62"/>
      <c r="L13" s="70"/>
      <c r="M13" s="62"/>
      <c r="N13" s="73"/>
      <c r="O13" s="73"/>
      <c r="P13" s="62"/>
      <c r="Q13" s="62"/>
      <c r="R13" s="62"/>
      <c r="S13" s="62"/>
      <c r="T13" s="62"/>
      <c r="U13" s="58"/>
      <c r="V13" s="62"/>
      <c r="W13" s="58"/>
      <c r="X13" s="3"/>
    </row>
    <row r="14" spans="1:24" ht="18.75" x14ac:dyDescent="0.3">
      <c r="A14" s="8"/>
      <c r="B14" s="8"/>
      <c r="C14" s="92" t="s">
        <v>11</v>
      </c>
      <c r="D14" s="92">
        <v>1</v>
      </c>
      <c r="E14" s="9">
        <v>35</v>
      </c>
      <c r="F14" s="27"/>
      <c r="G14" s="9"/>
      <c r="H14" s="9">
        <f>(D14*E14)/1.12</f>
        <v>31.249999999999996</v>
      </c>
      <c r="I14" s="8"/>
      <c r="J14" s="8"/>
      <c r="K14" s="62"/>
      <c r="L14" s="70"/>
      <c r="M14" s="62"/>
      <c r="N14" s="73"/>
      <c r="O14" s="73"/>
      <c r="P14" s="62"/>
      <c r="Q14" s="62"/>
      <c r="R14" s="62"/>
      <c r="S14" s="62"/>
      <c r="T14" s="62"/>
      <c r="U14" s="58"/>
      <c r="V14" s="62"/>
      <c r="W14" s="58"/>
      <c r="X14" s="3"/>
    </row>
    <row r="15" spans="1:24" ht="18.75" x14ac:dyDescent="0.3">
      <c r="A15" s="6"/>
      <c r="B15" s="6"/>
      <c r="C15" s="90"/>
      <c r="D15" s="90"/>
      <c r="E15" s="7"/>
      <c r="F15" s="26"/>
      <c r="G15" s="7"/>
      <c r="H15" s="7">
        <f>+SUM(H13:H14)</f>
        <v>102.67857142857142</v>
      </c>
      <c r="I15" s="6" t="s">
        <v>9</v>
      </c>
      <c r="J15" s="6"/>
      <c r="K15" s="61">
        <f>(D13*E13)+(D14*E14)</f>
        <v>115</v>
      </c>
      <c r="L15" s="68">
        <f>K15*0.8/1.12</f>
        <v>82.142857142857139</v>
      </c>
      <c r="M15" s="61">
        <f>K15*0.8/1.12</f>
        <v>82.142857142857139</v>
      </c>
      <c r="N15" s="71">
        <v>0</v>
      </c>
      <c r="O15" s="71">
        <v>0</v>
      </c>
      <c r="P15" s="61">
        <f>K15*0.12/1.12</f>
        <v>12.321428571428569</v>
      </c>
      <c r="Q15" s="61">
        <f>K15/1.12</f>
        <v>102.67857142857142</v>
      </c>
      <c r="R15" s="61">
        <f>K15*0.2/1.12</f>
        <v>20.535714285714285</v>
      </c>
      <c r="S15" s="61">
        <v>0</v>
      </c>
      <c r="T15" s="61">
        <v>0</v>
      </c>
      <c r="U15" s="61">
        <v>0</v>
      </c>
      <c r="V15" s="61">
        <f>K15/1.12</f>
        <v>102.67857142857142</v>
      </c>
      <c r="W15" s="61">
        <f>K15*0.8/(1.12)</f>
        <v>82.142857142857139</v>
      </c>
      <c r="X15" s="3"/>
    </row>
    <row r="16" spans="1:24" ht="18.75" x14ac:dyDescent="0.3">
      <c r="A16" s="3"/>
      <c r="B16" s="3"/>
      <c r="C16" s="91"/>
      <c r="D16" s="91"/>
      <c r="E16" s="4"/>
      <c r="F16" s="25"/>
      <c r="G16" s="4"/>
      <c r="H16" s="4"/>
      <c r="I16" s="3"/>
      <c r="J16" s="3"/>
      <c r="K16" s="58"/>
      <c r="L16" s="69"/>
      <c r="M16" s="58"/>
      <c r="N16" s="72"/>
      <c r="O16" s="72"/>
      <c r="P16" s="58"/>
      <c r="Q16" s="58"/>
      <c r="R16" s="58"/>
      <c r="S16" s="58"/>
      <c r="T16" s="58"/>
      <c r="U16" s="58"/>
      <c r="V16" s="58"/>
      <c r="W16" s="58"/>
      <c r="X16" s="3"/>
    </row>
    <row r="17" spans="1:24" ht="18.75" x14ac:dyDescent="0.3">
      <c r="A17" s="8"/>
      <c r="B17" s="8" t="s">
        <v>50</v>
      </c>
      <c r="C17" s="92" t="s">
        <v>16</v>
      </c>
      <c r="D17" s="92">
        <v>1</v>
      </c>
      <c r="E17" s="9">
        <v>80</v>
      </c>
      <c r="F17" s="27"/>
      <c r="G17" s="9"/>
      <c r="H17" s="9">
        <f>(D17*E17)*(1.12*2-0.12*1)/(1.12*2)</f>
        <v>75.714285714285722</v>
      </c>
      <c r="I17" s="8"/>
      <c r="J17" s="8"/>
      <c r="K17" s="62"/>
      <c r="L17" s="70"/>
      <c r="M17" s="62"/>
      <c r="N17" s="73"/>
      <c r="O17" s="73"/>
      <c r="P17" s="62"/>
      <c r="Q17" s="62"/>
      <c r="R17" s="62"/>
      <c r="S17" s="62"/>
      <c r="T17" s="62"/>
      <c r="U17" s="58"/>
      <c r="V17" s="62"/>
      <c r="W17" s="58"/>
      <c r="X17" s="3"/>
    </row>
    <row r="18" spans="1:24" ht="18.75" x14ac:dyDescent="0.3">
      <c r="A18" s="8"/>
      <c r="B18" s="8" t="s">
        <v>62</v>
      </c>
      <c r="C18" s="92" t="s">
        <v>11</v>
      </c>
      <c r="D18" s="92">
        <v>1</v>
      </c>
      <c r="E18" s="9">
        <v>35</v>
      </c>
      <c r="F18" s="27"/>
      <c r="G18" s="9"/>
      <c r="H18" s="9">
        <f>(D18*E18)*(1.12*2-0.12*1)/(1.12*2)</f>
        <v>33.125</v>
      </c>
      <c r="I18" s="8"/>
      <c r="J18" s="8"/>
      <c r="K18" s="62"/>
      <c r="L18" s="70"/>
      <c r="M18" s="62"/>
      <c r="N18" s="73"/>
      <c r="O18" s="73"/>
      <c r="P18" s="62"/>
      <c r="Q18" s="62"/>
      <c r="R18" s="62"/>
      <c r="S18" s="62"/>
      <c r="T18" s="62"/>
      <c r="U18" s="58"/>
      <c r="V18" s="62"/>
      <c r="W18" s="58"/>
      <c r="X18" s="3"/>
    </row>
    <row r="19" spans="1:24" ht="18.75" x14ac:dyDescent="0.3">
      <c r="A19" s="6"/>
      <c r="B19" s="6"/>
      <c r="C19" s="90"/>
      <c r="D19" s="90"/>
      <c r="E19" s="7"/>
      <c r="F19" s="26"/>
      <c r="G19" s="7"/>
      <c r="H19" s="7">
        <f>SUM(H17:H18)</f>
        <v>108.83928571428572</v>
      </c>
      <c r="I19" s="6" t="s">
        <v>9</v>
      </c>
      <c r="J19" s="6"/>
      <c r="K19" s="61">
        <f>(D17*E17)+(D18*E18)</f>
        <v>115</v>
      </c>
      <c r="L19" s="68">
        <f>K19*(1.12*2-0.32*1)/(1.12*2)</f>
        <v>98.571428571428569</v>
      </c>
      <c r="M19" s="61">
        <f>K19*(2-0.2*1)/(1.12*2)</f>
        <v>92.410714285714278</v>
      </c>
      <c r="N19" s="71">
        <f>K19*(2-1)/(1.12*2)</f>
        <v>51.339285714285708</v>
      </c>
      <c r="O19" s="71">
        <f>K19*0.12*(2-1)/(1.12*2)</f>
        <v>6.1607142857142847</v>
      </c>
      <c r="P19" s="61">
        <f>K19*0.12*1/(1.12*2)</f>
        <v>6.1607142857142847</v>
      </c>
      <c r="Q19" s="61">
        <f>K19/(1.12*2)</f>
        <v>51.339285714285708</v>
      </c>
      <c r="R19" s="61">
        <f>K19*1*0.2/(1.12*2)</f>
        <v>10.267857142857142</v>
      </c>
      <c r="S19" s="61">
        <v>0</v>
      </c>
      <c r="T19" s="61">
        <v>0</v>
      </c>
      <c r="U19" s="61">
        <v>0</v>
      </c>
      <c r="V19" s="61">
        <f>K19*(1.12*2-0.12*1)/(1.12*2)</f>
        <v>108.83928571428571</v>
      </c>
      <c r="W19" s="61">
        <f>K19*0.8/(1.12*2)</f>
        <v>41.071428571428569</v>
      </c>
      <c r="X19" s="3"/>
    </row>
    <row r="20" spans="1:24" ht="18.75" x14ac:dyDescent="0.3">
      <c r="A20" s="3"/>
      <c r="B20" s="3"/>
      <c r="C20" s="91"/>
      <c r="D20" s="91"/>
      <c r="E20" s="4"/>
      <c r="F20" s="25"/>
      <c r="G20" s="4"/>
      <c r="H20" s="4"/>
      <c r="I20" s="3"/>
      <c r="J20" s="3"/>
      <c r="K20" s="58"/>
      <c r="L20" s="69"/>
      <c r="M20" s="58"/>
      <c r="N20" s="72"/>
      <c r="O20" s="72"/>
      <c r="P20" s="58"/>
      <c r="Q20" s="58"/>
      <c r="R20" s="58"/>
      <c r="S20" s="58"/>
      <c r="T20" s="58"/>
      <c r="U20" s="58"/>
      <c r="V20" s="58"/>
      <c r="W20" s="58"/>
      <c r="X20" s="3"/>
    </row>
    <row r="21" spans="1:24" ht="18.75" x14ac:dyDescent="0.3">
      <c r="A21" s="6"/>
      <c r="B21" s="6" t="s">
        <v>18</v>
      </c>
      <c r="C21" s="90" t="s">
        <v>16</v>
      </c>
      <c r="D21" s="90">
        <v>1</v>
      </c>
      <c r="E21" s="7">
        <v>80</v>
      </c>
      <c r="F21" s="26"/>
      <c r="G21" s="7"/>
      <c r="H21" s="7">
        <f>D21*E21</f>
        <v>80</v>
      </c>
      <c r="I21" s="6" t="s">
        <v>9</v>
      </c>
      <c r="J21" s="6"/>
      <c r="K21" s="61">
        <f>H21/1.12</f>
        <v>71.428571428571416</v>
      </c>
      <c r="L21" s="68">
        <f>K21</f>
        <v>71.428571428571416</v>
      </c>
      <c r="M21" s="61">
        <f>K21</f>
        <v>71.428571428571416</v>
      </c>
      <c r="N21" s="71">
        <v>0</v>
      </c>
      <c r="O21" s="71">
        <v>0</v>
      </c>
      <c r="P21" s="61">
        <v>0</v>
      </c>
      <c r="Q21" s="61">
        <v>0</v>
      </c>
      <c r="R21" s="61">
        <v>0</v>
      </c>
      <c r="S21" s="61">
        <f>L21</f>
        <v>71.428571428571416</v>
      </c>
      <c r="T21" s="61">
        <v>0</v>
      </c>
      <c r="U21" s="61">
        <v>0</v>
      </c>
      <c r="V21" s="61">
        <f>K21</f>
        <v>71.428571428571416</v>
      </c>
      <c r="W21" s="61">
        <v>0</v>
      </c>
      <c r="X21" s="3"/>
    </row>
    <row r="22" spans="1:24" ht="18.75" x14ac:dyDescent="0.3">
      <c r="A22" s="3"/>
      <c r="B22" s="3"/>
      <c r="C22" s="91"/>
      <c r="D22" s="91"/>
      <c r="E22" s="4"/>
      <c r="F22" s="25"/>
      <c r="G22" s="4"/>
      <c r="H22" s="4"/>
      <c r="I22" s="3"/>
      <c r="J22" s="3"/>
      <c r="K22" s="58"/>
      <c r="L22" s="69"/>
      <c r="M22" s="58"/>
      <c r="N22" s="72"/>
      <c r="O22" s="72"/>
      <c r="P22" s="58"/>
      <c r="Q22" s="58"/>
      <c r="R22" s="58"/>
      <c r="S22" s="58"/>
      <c r="T22" s="58"/>
      <c r="U22" s="58"/>
      <c r="V22" s="58"/>
      <c r="W22" s="58"/>
      <c r="X22" s="3"/>
    </row>
    <row r="23" spans="1:24" ht="18.75" x14ac:dyDescent="0.3">
      <c r="A23" s="8"/>
      <c r="B23" s="8" t="s">
        <v>51</v>
      </c>
      <c r="C23" s="92" t="s">
        <v>11</v>
      </c>
      <c r="D23" s="92">
        <v>1</v>
      </c>
      <c r="E23" s="9">
        <v>35</v>
      </c>
      <c r="F23" s="27"/>
      <c r="G23" s="9"/>
      <c r="H23" s="9">
        <f>D23*E23</f>
        <v>35</v>
      </c>
      <c r="I23" s="8"/>
      <c r="J23" s="8"/>
      <c r="K23" s="62"/>
      <c r="L23" s="70"/>
      <c r="M23" s="62"/>
      <c r="N23" s="73"/>
      <c r="O23" s="73"/>
      <c r="P23" s="62"/>
      <c r="Q23" s="62"/>
      <c r="R23" s="62"/>
      <c r="S23" s="62"/>
      <c r="T23" s="62"/>
      <c r="U23" s="58"/>
      <c r="V23" s="62"/>
      <c r="W23" s="58"/>
      <c r="X23" s="3"/>
    </row>
    <row r="24" spans="1:24" ht="18.75" x14ac:dyDescent="0.3">
      <c r="A24" s="8"/>
      <c r="B24" s="8" t="s">
        <v>20</v>
      </c>
      <c r="C24" s="92" t="s">
        <v>16</v>
      </c>
      <c r="D24" s="92">
        <v>3</v>
      </c>
      <c r="E24" s="9">
        <v>80</v>
      </c>
      <c r="F24" s="27">
        <v>2</v>
      </c>
      <c r="G24" s="9">
        <f>E24*F24*0.05</f>
        <v>8</v>
      </c>
      <c r="H24" s="9">
        <f>E24*(D24-F24*0.05)</f>
        <v>232</v>
      </c>
      <c r="I24" s="8"/>
      <c r="J24" s="8"/>
      <c r="K24" s="62"/>
      <c r="L24" s="70"/>
      <c r="M24" s="62"/>
      <c r="N24" s="73"/>
      <c r="O24" s="73"/>
      <c r="P24" s="62"/>
      <c r="Q24" s="62"/>
      <c r="R24" s="62"/>
      <c r="S24" s="62"/>
      <c r="T24" s="62"/>
      <c r="U24" s="58"/>
      <c r="V24" s="62"/>
      <c r="W24" s="58"/>
      <c r="X24" s="3"/>
    </row>
    <row r="25" spans="1:24" ht="18.75" x14ac:dyDescent="0.3">
      <c r="A25" s="6"/>
      <c r="B25" s="6"/>
      <c r="C25" s="90"/>
      <c r="D25" s="90"/>
      <c r="E25" s="7"/>
      <c r="F25" s="26"/>
      <c r="G25" s="7"/>
      <c r="H25" s="7">
        <f>SUM(H23:H24)</f>
        <v>267</v>
      </c>
      <c r="I25" s="6" t="s">
        <v>9</v>
      </c>
      <c r="J25" s="6"/>
      <c r="K25" s="61">
        <f>H25+G24</f>
        <v>275</v>
      </c>
      <c r="L25" s="68">
        <f>H25</f>
        <v>267</v>
      </c>
      <c r="M25" s="61">
        <f>V25/1.12</f>
        <v>238.39285714285711</v>
      </c>
      <c r="N25" s="71">
        <f>V25/1.12</f>
        <v>238.39285714285711</v>
      </c>
      <c r="O25" s="71">
        <f>H25*0.12/1.12</f>
        <v>28.607142857142854</v>
      </c>
      <c r="P25" s="61">
        <v>0</v>
      </c>
      <c r="Q25" s="61">
        <v>0</v>
      </c>
      <c r="R25" s="63">
        <f>G24</f>
        <v>8</v>
      </c>
      <c r="S25" s="61">
        <v>0</v>
      </c>
      <c r="T25" s="61">
        <v>0</v>
      </c>
      <c r="U25" s="61">
        <v>0</v>
      </c>
      <c r="V25" s="61">
        <f>H25</f>
        <v>267</v>
      </c>
      <c r="W25" s="61">
        <v>0</v>
      </c>
      <c r="X25" s="3"/>
    </row>
    <row r="26" spans="1:24" ht="18.75" x14ac:dyDescent="0.3">
      <c r="A26" s="3"/>
      <c r="B26" s="3"/>
      <c r="C26" s="91"/>
      <c r="D26" s="91"/>
      <c r="E26" s="4"/>
      <c r="F26" s="25"/>
      <c r="G26" s="4"/>
      <c r="H26" s="4"/>
      <c r="I26" s="3"/>
      <c r="J26" s="3"/>
      <c r="K26" s="58"/>
      <c r="L26" s="69"/>
      <c r="M26" s="58"/>
      <c r="N26" s="72"/>
      <c r="O26" s="72"/>
      <c r="P26" s="58"/>
      <c r="Q26" s="58"/>
      <c r="R26" s="58"/>
      <c r="S26" s="58"/>
      <c r="T26" s="58"/>
      <c r="U26" s="58"/>
      <c r="V26" s="58"/>
      <c r="W26" s="58"/>
      <c r="X26" s="3"/>
    </row>
    <row r="27" spans="1:24" ht="18.75" x14ac:dyDescent="0.3">
      <c r="A27" s="8"/>
      <c r="B27" s="50" t="s">
        <v>21</v>
      </c>
      <c r="C27" s="92" t="s">
        <v>11</v>
      </c>
      <c r="D27" s="92">
        <v>1</v>
      </c>
      <c r="E27" s="9">
        <v>35</v>
      </c>
      <c r="F27" s="27"/>
      <c r="G27" s="9"/>
      <c r="H27" s="9">
        <f>D27*E27</f>
        <v>35</v>
      </c>
      <c r="I27" s="8"/>
      <c r="J27" s="8"/>
      <c r="K27" s="62"/>
      <c r="L27" s="70"/>
      <c r="M27" s="62"/>
      <c r="N27" s="73"/>
      <c r="O27" s="73"/>
      <c r="P27" s="62"/>
      <c r="Q27" s="62"/>
      <c r="R27" s="62"/>
      <c r="S27" s="62"/>
      <c r="T27" s="62"/>
      <c r="U27" s="58"/>
      <c r="V27" s="62"/>
      <c r="W27" s="58"/>
      <c r="X27" s="3"/>
    </row>
    <row r="28" spans="1:24" ht="18.75" x14ac:dyDescent="0.3">
      <c r="A28" s="8"/>
      <c r="B28" s="50" t="s">
        <v>22</v>
      </c>
      <c r="C28" s="92" t="s">
        <v>16</v>
      </c>
      <c r="D28" s="92">
        <v>3</v>
      </c>
      <c r="E28" s="9">
        <v>80</v>
      </c>
      <c r="F28" s="27">
        <v>2</v>
      </c>
      <c r="G28" s="9">
        <f>F28*10</f>
        <v>20</v>
      </c>
      <c r="H28" s="9">
        <f>D28*E28-F28*10</f>
        <v>220</v>
      </c>
      <c r="I28" s="8"/>
      <c r="J28" s="8"/>
      <c r="K28" s="62"/>
      <c r="L28" s="70"/>
      <c r="M28" s="62"/>
      <c r="N28" s="73"/>
      <c r="O28" s="73"/>
      <c r="P28" s="62"/>
      <c r="Q28" s="62"/>
      <c r="R28" s="62"/>
      <c r="S28" s="62"/>
      <c r="T28" s="62"/>
      <c r="U28" s="58"/>
      <c r="V28" s="62"/>
      <c r="W28" s="58"/>
      <c r="X28" s="3"/>
    </row>
    <row r="29" spans="1:24" ht="18.75" x14ac:dyDescent="0.3">
      <c r="A29" s="6"/>
      <c r="B29" s="6"/>
      <c r="C29" s="90"/>
      <c r="D29" s="90"/>
      <c r="E29" s="7"/>
      <c r="F29" s="26"/>
      <c r="G29" s="7"/>
      <c r="H29" s="7">
        <f>SUM(H27:H28)</f>
        <v>255</v>
      </c>
      <c r="I29" s="6" t="s">
        <v>9</v>
      </c>
      <c r="J29" s="6"/>
      <c r="K29" s="61">
        <f>H29+G28</f>
        <v>275</v>
      </c>
      <c r="L29" s="68">
        <f>H29</f>
        <v>255</v>
      </c>
      <c r="M29" s="61">
        <f>V29/1.12</f>
        <v>227.67857142857142</v>
      </c>
      <c r="N29" s="71">
        <f>V29/1.12</f>
        <v>227.67857142857142</v>
      </c>
      <c r="O29" s="74">
        <f>H29*0.12/1.12</f>
        <v>27.321428571428566</v>
      </c>
      <c r="P29" s="61">
        <v>0</v>
      </c>
      <c r="Q29" s="61">
        <v>0</v>
      </c>
      <c r="R29" s="61">
        <f>G28</f>
        <v>20</v>
      </c>
      <c r="S29" s="61">
        <v>0</v>
      </c>
      <c r="T29" s="61">
        <v>0</v>
      </c>
      <c r="U29" s="61">
        <v>0</v>
      </c>
      <c r="V29" s="61">
        <f>H29</f>
        <v>255</v>
      </c>
      <c r="W29" s="61">
        <v>0</v>
      </c>
      <c r="X29" s="3"/>
    </row>
    <row r="30" spans="1:24" ht="18.75" x14ac:dyDescent="0.3">
      <c r="A30" s="3"/>
      <c r="B30" s="3"/>
      <c r="C30" s="91"/>
      <c r="D30" s="91"/>
      <c r="E30" s="4"/>
      <c r="F30" s="25"/>
      <c r="G30" s="4"/>
      <c r="H30" s="4"/>
      <c r="I30" s="3"/>
      <c r="J30" s="3"/>
      <c r="K30" s="58"/>
      <c r="L30" s="69"/>
      <c r="M30" s="58"/>
      <c r="N30" s="72"/>
      <c r="O30" s="72"/>
      <c r="P30" s="58"/>
      <c r="Q30" s="58"/>
      <c r="R30" s="58"/>
      <c r="S30" s="58"/>
      <c r="T30" s="58"/>
      <c r="U30" s="58"/>
      <c r="V30" s="58"/>
      <c r="W30" s="58"/>
      <c r="X30" s="3"/>
    </row>
    <row r="31" spans="1:24" ht="18.75" x14ac:dyDescent="0.3">
      <c r="A31" s="8"/>
      <c r="B31" s="8" t="s">
        <v>24</v>
      </c>
      <c r="C31" s="92" t="s">
        <v>11</v>
      </c>
      <c r="D31" s="92">
        <v>1</v>
      </c>
      <c r="E31" s="9">
        <v>35</v>
      </c>
      <c r="F31" s="27"/>
      <c r="G31" s="9"/>
      <c r="H31" s="9">
        <f>D31*E31</f>
        <v>35</v>
      </c>
      <c r="I31" s="8"/>
      <c r="J31" s="8"/>
      <c r="K31" s="62"/>
      <c r="L31" s="70"/>
      <c r="M31" s="62"/>
      <c r="N31" s="73"/>
      <c r="O31" s="73"/>
      <c r="P31" s="62"/>
      <c r="Q31" s="62"/>
      <c r="R31" s="62"/>
      <c r="S31" s="62"/>
      <c r="T31" s="62"/>
      <c r="U31" s="58"/>
      <c r="V31" s="62"/>
      <c r="W31" s="58"/>
      <c r="X31" s="3"/>
    </row>
    <row r="32" spans="1:24" ht="18.75" x14ac:dyDescent="0.3">
      <c r="A32" s="8"/>
      <c r="B32" s="10" t="s">
        <v>23</v>
      </c>
      <c r="C32" s="92" t="s">
        <v>16</v>
      </c>
      <c r="D32" s="92">
        <v>3</v>
      </c>
      <c r="E32" s="9">
        <v>80</v>
      </c>
      <c r="F32" s="27">
        <v>2</v>
      </c>
      <c r="G32" s="9">
        <f>E32*F32*0.2</f>
        <v>32</v>
      </c>
      <c r="H32" s="9">
        <f>E32*(D32-F32*0.2)</f>
        <v>208</v>
      </c>
      <c r="I32" s="8"/>
      <c r="J32" s="8"/>
      <c r="K32" s="62"/>
      <c r="L32" s="70"/>
      <c r="M32" s="62"/>
      <c r="N32" s="73"/>
      <c r="O32" s="73"/>
      <c r="P32" s="62"/>
      <c r="Q32" s="62"/>
      <c r="R32" s="62"/>
      <c r="S32" s="62"/>
      <c r="T32" s="62"/>
      <c r="U32" s="58"/>
      <c r="V32" s="62"/>
      <c r="W32" s="58"/>
      <c r="X32" s="3"/>
    </row>
    <row r="33" spans="1:24" ht="18.75" x14ac:dyDescent="0.3">
      <c r="A33" s="6"/>
      <c r="B33" s="6"/>
      <c r="C33" s="90"/>
      <c r="D33" s="90"/>
      <c r="E33" s="7"/>
      <c r="F33" s="26"/>
      <c r="G33" s="7"/>
      <c r="H33" s="7">
        <f>SUM(H31:H32)</f>
        <v>243</v>
      </c>
      <c r="I33" s="6" t="s">
        <v>9</v>
      </c>
      <c r="J33" s="6"/>
      <c r="K33" s="61">
        <f>H33+G32</f>
        <v>275</v>
      </c>
      <c r="L33" s="68">
        <f>H33</f>
        <v>243</v>
      </c>
      <c r="M33" s="61">
        <f>V33/1.12</f>
        <v>216.96428571428569</v>
      </c>
      <c r="N33" s="71">
        <f>V33/1.12</f>
        <v>216.96428571428569</v>
      </c>
      <c r="O33" s="71">
        <f>H33*0.12/1.12</f>
        <v>26.035714285714285</v>
      </c>
      <c r="P33" s="61">
        <v>0</v>
      </c>
      <c r="Q33" s="61">
        <v>0</v>
      </c>
      <c r="R33" s="61">
        <f>G32</f>
        <v>32</v>
      </c>
      <c r="S33" s="61">
        <v>0</v>
      </c>
      <c r="T33" s="61">
        <v>0</v>
      </c>
      <c r="U33" s="61">
        <v>0</v>
      </c>
      <c r="V33" s="61">
        <f>H33</f>
        <v>243</v>
      </c>
      <c r="W33" s="61">
        <v>0</v>
      </c>
      <c r="X33" s="3"/>
    </row>
    <row r="34" spans="1:24" ht="18.75" x14ac:dyDescent="0.3">
      <c r="A34" s="3"/>
      <c r="B34" s="3"/>
      <c r="C34" s="91"/>
      <c r="D34" s="91"/>
      <c r="E34" s="4"/>
      <c r="F34" s="25"/>
      <c r="G34" s="4"/>
      <c r="H34" s="4"/>
      <c r="I34" s="3"/>
      <c r="J34" s="3"/>
      <c r="K34" s="58"/>
      <c r="L34" s="69"/>
      <c r="M34" s="58"/>
      <c r="N34" s="72"/>
      <c r="O34" s="72"/>
      <c r="P34" s="58"/>
      <c r="Q34" s="58"/>
      <c r="R34" s="58"/>
      <c r="S34" s="58"/>
      <c r="T34" s="58"/>
      <c r="U34" s="58"/>
      <c r="V34" s="58"/>
      <c r="W34" s="58"/>
      <c r="X34" s="3"/>
    </row>
    <row r="35" spans="1:24" ht="18.75" x14ac:dyDescent="0.3">
      <c r="A35" s="8"/>
      <c r="B35" s="50" t="s">
        <v>60</v>
      </c>
      <c r="C35" s="92" t="s">
        <v>11</v>
      </c>
      <c r="D35" s="92">
        <v>1</v>
      </c>
      <c r="E35" s="9">
        <v>35</v>
      </c>
      <c r="F35" s="27"/>
      <c r="G35" s="9"/>
      <c r="H35" s="9">
        <f>D35*E35</f>
        <v>35</v>
      </c>
      <c r="I35" s="8"/>
      <c r="J35" s="8"/>
      <c r="K35" s="62"/>
      <c r="L35" s="70"/>
      <c r="M35" s="62"/>
      <c r="N35" s="73"/>
      <c r="O35" s="73"/>
      <c r="P35" s="62"/>
      <c r="Q35" s="62"/>
      <c r="R35" s="62"/>
      <c r="S35" s="62"/>
      <c r="T35" s="62"/>
      <c r="U35" s="58"/>
      <c r="V35" s="62"/>
      <c r="W35" s="58"/>
      <c r="X35" s="3"/>
    </row>
    <row r="36" spans="1:24" ht="18.75" x14ac:dyDescent="0.3">
      <c r="A36" s="8"/>
      <c r="B36" s="50" t="s">
        <v>25</v>
      </c>
      <c r="C36" s="92" t="s">
        <v>16</v>
      </c>
      <c r="D36" s="92">
        <v>3</v>
      </c>
      <c r="E36" s="9">
        <v>80</v>
      </c>
      <c r="F36" s="27">
        <v>2</v>
      </c>
      <c r="G36" s="9">
        <f>F36*20</f>
        <v>40</v>
      </c>
      <c r="H36" s="9">
        <f>D36*E36-F36*20</f>
        <v>200</v>
      </c>
      <c r="I36" s="8"/>
      <c r="J36" s="8"/>
      <c r="K36" s="62"/>
      <c r="L36" s="70"/>
      <c r="M36" s="62"/>
      <c r="N36" s="73"/>
      <c r="O36" s="73"/>
      <c r="P36" s="62"/>
      <c r="Q36" s="62"/>
      <c r="R36" s="62"/>
      <c r="S36" s="62"/>
      <c r="T36" s="62"/>
      <c r="U36" s="58"/>
      <c r="V36" s="62"/>
      <c r="W36" s="58"/>
      <c r="X36" s="3"/>
    </row>
    <row r="37" spans="1:24" ht="18.75" x14ac:dyDescent="0.3">
      <c r="A37" s="6"/>
      <c r="B37" s="6"/>
      <c r="C37" s="90"/>
      <c r="D37" s="90"/>
      <c r="E37" s="7"/>
      <c r="F37" s="26"/>
      <c r="G37" s="7"/>
      <c r="H37" s="7">
        <f>SUM(H35:H36)</f>
        <v>235</v>
      </c>
      <c r="I37" s="6" t="s">
        <v>9</v>
      </c>
      <c r="J37" s="6"/>
      <c r="K37" s="61">
        <f>H37+G36</f>
        <v>275</v>
      </c>
      <c r="L37" s="68">
        <f>H37</f>
        <v>235</v>
      </c>
      <c r="M37" s="61">
        <f>V37/1.12</f>
        <v>209.82142857142856</v>
      </c>
      <c r="N37" s="71">
        <f>V37/1.12</f>
        <v>209.82142857142856</v>
      </c>
      <c r="O37" s="74">
        <f>H37*0.12/1.12</f>
        <v>25.178571428571427</v>
      </c>
      <c r="P37" s="61">
        <v>0</v>
      </c>
      <c r="Q37" s="61">
        <v>0</v>
      </c>
      <c r="R37" s="61">
        <f>G36</f>
        <v>40</v>
      </c>
      <c r="S37" s="61">
        <v>0</v>
      </c>
      <c r="T37" s="61">
        <v>0</v>
      </c>
      <c r="U37" s="61">
        <v>0</v>
      </c>
      <c r="V37" s="61">
        <f>H37</f>
        <v>235</v>
      </c>
      <c r="W37" s="61">
        <v>0</v>
      </c>
      <c r="X37" s="3"/>
    </row>
    <row r="38" spans="1:24" ht="18.75" x14ac:dyDescent="0.3">
      <c r="A38" s="3"/>
      <c r="B38" s="3"/>
      <c r="C38" s="91"/>
      <c r="D38" s="91"/>
      <c r="E38" s="4"/>
      <c r="F38" s="25"/>
      <c r="G38" s="4"/>
      <c r="H38" s="4"/>
      <c r="I38" s="3"/>
      <c r="J38" s="3"/>
      <c r="K38" s="58"/>
      <c r="L38" s="69"/>
      <c r="M38" s="58"/>
      <c r="N38" s="72"/>
      <c r="O38" s="72"/>
      <c r="P38" s="58"/>
      <c r="Q38" s="58"/>
      <c r="R38" s="58"/>
      <c r="S38" s="58"/>
      <c r="T38" s="58"/>
      <c r="U38" s="58"/>
      <c r="V38" s="58"/>
      <c r="W38" s="58"/>
      <c r="X38" s="3"/>
    </row>
    <row r="39" spans="1:24" ht="18.75" x14ac:dyDescent="0.3">
      <c r="A39" s="8"/>
      <c r="B39" s="8" t="s">
        <v>26</v>
      </c>
      <c r="C39" s="92" t="s">
        <v>16</v>
      </c>
      <c r="D39" s="92">
        <v>1</v>
      </c>
      <c r="E39" s="9">
        <v>80</v>
      </c>
      <c r="F39" s="27"/>
      <c r="G39" s="9"/>
      <c r="H39" s="9">
        <f>D39*E39</f>
        <v>80</v>
      </c>
      <c r="I39" s="8"/>
      <c r="J39" s="8"/>
      <c r="K39" s="62"/>
      <c r="L39" s="70"/>
      <c r="M39" s="62"/>
      <c r="N39" s="73"/>
      <c r="O39" s="73"/>
      <c r="P39" s="62"/>
      <c r="Q39" s="62"/>
      <c r="R39" s="62"/>
      <c r="S39" s="62"/>
      <c r="T39" s="62"/>
      <c r="U39" s="58"/>
      <c r="V39" s="62"/>
      <c r="W39" s="58"/>
      <c r="X39" s="3"/>
    </row>
    <row r="40" spans="1:24" ht="18.75" x14ac:dyDescent="0.3">
      <c r="A40" s="8"/>
      <c r="B40" s="8" t="s">
        <v>28</v>
      </c>
      <c r="C40" s="92" t="s">
        <v>11</v>
      </c>
      <c r="D40" s="92">
        <v>1</v>
      </c>
      <c r="E40" s="9">
        <v>35</v>
      </c>
      <c r="F40" s="27"/>
      <c r="G40" s="9"/>
      <c r="H40" s="9">
        <f>D40*E40</f>
        <v>35</v>
      </c>
      <c r="I40" s="8"/>
      <c r="J40" s="8"/>
      <c r="K40" s="62"/>
      <c r="L40" s="70"/>
      <c r="M40" s="62"/>
      <c r="N40" s="73"/>
      <c r="O40" s="73"/>
      <c r="P40" s="62"/>
      <c r="Q40" s="62"/>
      <c r="R40" s="62"/>
      <c r="S40" s="62"/>
      <c r="T40" s="62"/>
      <c r="U40" s="58"/>
      <c r="V40" s="62"/>
      <c r="W40" s="58"/>
      <c r="X40" s="3"/>
    </row>
    <row r="41" spans="1:24" ht="18.75" x14ac:dyDescent="0.3">
      <c r="A41" s="6"/>
      <c r="B41" s="6"/>
      <c r="C41" s="90"/>
      <c r="D41" s="90"/>
      <c r="E41" s="7"/>
      <c r="F41" s="26"/>
      <c r="G41" s="7">
        <f>H41*0.08</f>
        <v>9.2000000000000011</v>
      </c>
      <c r="H41" s="7">
        <f>SUM(H39:H40)</f>
        <v>115</v>
      </c>
      <c r="I41" s="6" t="s">
        <v>9</v>
      </c>
      <c r="J41" s="6"/>
      <c r="K41" s="61">
        <f>H41</f>
        <v>115</v>
      </c>
      <c r="L41" s="68">
        <f>H41*(1-0.08)</f>
        <v>105.80000000000001</v>
      </c>
      <c r="M41" s="61">
        <f>L41/1.12</f>
        <v>94.464285714285722</v>
      </c>
      <c r="N41" s="71">
        <f>L41/1.12</f>
        <v>94.464285714285722</v>
      </c>
      <c r="O41" s="71">
        <f>L41*0.12/1.12</f>
        <v>11.335714285714285</v>
      </c>
      <c r="P41" s="61">
        <v>0</v>
      </c>
      <c r="Q41" s="61">
        <v>0</v>
      </c>
      <c r="R41" s="61">
        <f>G41</f>
        <v>9.2000000000000011</v>
      </c>
      <c r="S41" s="61">
        <v>0</v>
      </c>
      <c r="T41" s="61">
        <v>0</v>
      </c>
      <c r="U41" s="61">
        <v>0</v>
      </c>
      <c r="V41" s="64">
        <f>H41</f>
        <v>115</v>
      </c>
      <c r="W41" s="61">
        <v>0</v>
      </c>
      <c r="X41" s="3"/>
    </row>
    <row r="42" spans="1:24" ht="18.75" x14ac:dyDescent="0.3">
      <c r="A42" s="3"/>
      <c r="B42" s="3"/>
      <c r="C42" s="91"/>
      <c r="D42" s="91"/>
      <c r="E42" s="4"/>
      <c r="F42" s="25"/>
      <c r="G42" s="4"/>
      <c r="H42" s="4"/>
      <c r="I42" s="3"/>
      <c r="J42" s="3"/>
      <c r="K42" s="58"/>
      <c r="L42" s="69"/>
      <c r="M42" s="58"/>
      <c r="N42" s="72"/>
      <c r="O42" s="72"/>
      <c r="P42" s="58"/>
      <c r="Q42" s="58"/>
      <c r="R42" s="58"/>
      <c r="S42" s="58"/>
      <c r="T42" s="58"/>
      <c r="U42" s="58"/>
      <c r="V42" s="58"/>
      <c r="W42" s="58"/>
      <c r="X42" s="3"/>
    </row>
    <row r="43" spans="1:24" ht="18.75" x14ac:dyDescent="0.3">
      <c r="A43" s="8"/>
      <c r="B43" s="8" t="s">
        <v>27</v>
      </c>
      <c r="C43" s="92" t="s">
        <v>16</v>
      </c>
      <c r="D43" s="92">
        <v>1</v>
      </c>
      <c r="E43" s="9">
        <v>80</v>
      </c>
      <c r="F43" s="27"/>
      <c r="G43" s="9"/>
      <c r="H43" s="9">
        <f>D43*E43</f>
        <v>80</v>
      </c>
      <c r="I43" s="8"/>
      <c r="J43" s="8"/>
      <c r="K43" s="62"/>
      <c r="L43" s="70"/>
      <c r="M43" s="62"/>
      <c r="N43" s="73"/>
      <c r="O43" s="73"/>
      <c r="P43" s="62"/>
      <c r="Q43" s="62"/>
      <c r="R43" s="62"/>
      <c r="S43" s="62"/>
      <c r="T43" s="62"/>
      <c r="U43" s="58"/>
      <c r="V43" s="62"/>
      <c r="W43" s="58"/>
      <c r="X43" s="3"/>
    </row>
    <row r="44" spans="1:24" ht="18.75" x14ac:dyDescent="0.3">
      <c r="A44" s="8"/>
      <c r="B44" s="8" t="s">
        <v>29</v>
      </c>
      <c r="C44" s="92" t="s">
        <v>11</v>
      </c>
      <c r="D44" s="92">
        <v>1</v>
      </c>
      <c r="E44" s="9">
        <v>35</v>
      </c>
      <c r="F44" s="27"/>
      <c r="G44" s="9"/>
      <c r="H44" s="9">
        <f>D44*E44</f>
        <v>35</v>
      </c>
      <c r="I44" s="8"/>
      <c r="J44" s="8"/>
      <c r="K44" s="62"/>
      <c r="L44" s="70"/>
      <c r="M44" s="62"/>
      <c r="N44" s="73"/>
      <c r="O44" s="73"/>
      <c r="P44" s="62"/>
      <c r="Q44" s="62"/>
      <c r="R44" s="62"/>
      <c r="S44" s="62"/>
      <c r="T44" s="62"/>
      <c r="U44" s="58"/>
      <c r="V44" s="62"/>
      <c r="W44" s="58"/>
      <c r="X44" s="3"/>
    </row>
    <row r="45" spans="1:24" ht="18.75" x14ac:dyDescent="0.3">
      <c r="A45" s="6"/>
      <c r="B45" s="6"/>
      <c r="C45" s="90"/>
      <c r="D45" s="90"/>
      <c r="E45" s="7"/>
      <c r="F45" s="26"/>
      <c r="G45" s="7">
        <v>8</v>
      </c>
      <c r="H45" s="7">
        <f>SUM(H43:H44)</f>
        <v>115</v>
      </c>
      <c r="I45" s="6" t="s">
        <v>9</v>
      </c>
      <c r="J45" s="6"/>
      <c r="K45" s="61">
        <f>H45</f>
        <v>115</v>
      </c>
      <c r="L45" s="68">
        <f>H45-G45</f>
        <v>107</v>
      </c>
      <c r="M45" s="61">
        <f>L45/1.12</f>
        <v>95.535714285714278</v>
      </c>
      <c r="N45" s="71">
        <f>L45/1.12</f>
        <v>95.535714285714278</v>
      </c>
      <c r="O45" s="71">
        <f>L45*0.12/1.12</f>
        <v>11.464285714285714</v>
      </c>
      <c r="P45" s="61">
        <v>0</v>
      </c>
      <c r="Q45" s="61">
        <v>0</v>
      </c>
      <c r="R45" s="61">
        <f>G45</f>
        <v>8</v>
      </c>
      <c r="S45" s="61">
        <v>0</v>
      </c>
      <c r="T45" s="61">
        <v>0</v>
      </c>
      <c r="U45" s="61">
        <v>0</v>
      </c>
      <c r="V45" s="61">
        <f>H45</f>
        <v>115</v>
      </c>
      <c r="W45" s="61">
        <v>0</v>
      </c>
      <c r="X45" s="3"/>
    </row>
    <row r="46" spans="1:24" ht="18.75" x14ac:dyDescent="0.3">
      <c r="A46" s="3"/>
      <c r="B46" s="3"/>
      <c r="C46" s="91"/>
      <c r="D46" s="91"/>
      <c r="E46" s="4"/>
      <c r="F46" s="25"/>
      <c r="G46" s="4"/>
      <c r="H46" s="4"/>
      <c r="I46" s="3"/>
      <c r="J46" s="3"/>
      <c r="K46" s="58"/>
      <c r="L46" s="69"/>
      <c r="M46" s="58"/>
      <c r="N46" s="72"/>
      <c r="O46" s="72"/>
      <c r="P46" s="58"/>
      <c r="Q46" s="58"/>
      <c r="R46" s="58"/>
      <c r="S46" s="58"/>
      <c r="T46" s="58"/>
      <c r="U46" s="58"/>
      <c r="V46" s="58"/>
      <c r="W46" s="58"/>
      <c r="X46" s="3"/>
    </row>
    <row r="47" spans="1:24" ht="18.75" x14ac:dyDescent="0.3">
      <c r="A47" s="8"/>
      <c r="B47" s="8" t="s">
        <v>30</v>
      </c>
      <c r="C47" s="92" t="s">
        <v>16</v>
      </c>
      <c r="D47" s="92">
        <v>1</v>
      </c>
      <c r="E47" s="9">
        <v>80</v>
      </c>
      <c r="F47" s="27"/>
      <c r="G47" s="9"/>
      <c r="H47" s="9">
        <f>D47*E47</f>
        <v>80</v>
      </c>
      <c r="I47" s="8"/>
      <c r="J47" s="8"/>
      <c r="K47" s="62"/>
      <c r="L47" s="70"/>
      <c r="M47" s="62"/>
      <c r="N47" s="73"/>
      <c r="O47" s="73"/>
      <c r="P47" s="62"/>
      <c r="Q47" s="62"/>
      <c r="R47" s="62"/>
      <c r="S47" s="62"/>
      <c r="T47" s="62"/>
      <c r="U47" s="58"/>
      <c r="V47" s="62"/>
      <c r="W47" s="58"/>
      <c r="X47" s="3"/>
    </row>
    <row r="48" spans="1:24" ht="18.75" x14ac:dyDescent="0.3">
      <c r="A48" s="8"/>
      <c r="B48" s="8" t="s">
        <v>23</v>
      </c>
      <c r="C48" s="92" t="s">
        <v>11</v>
      </c>
      <c r="D48" s="92">
        <v>1</v>
      </c>
      <c r="E48" s="9">
        <v>35</v>
      </c>
      <c r="F48" s="27"/>
      <c r="G48" s="9"/>
      <c r="H48" s="9">
        <f>D48*E48</f>
        <v>35</v>
      </c>
      <c r="I48" s="8"/>
      <c r="J48" s="8"/>
      <c r="K48" s="62"/>
      <c r="L48" s="70"/>
      <c r="M48" s="62"/>
      <c r="N48" s="73"/>
      <c r="O48" s="73"/>
      <c r="P48" s="62"/>
      <c r="Q48" s="62"/>
      <c r="R48" s="62"/>
      <c r="S48" s="62"/>
      <c r="T48" s="62"/>
      <c r="U48" s="58"/>
      <c r="V48" s="62"/>
      <c r="W48" s="58"/>
      <c r="X48" s="3"/>
    </row>
    <row r="49" spans="1:24" ht="18.75" x14ac:dyDescent="0.3">
      <c r="A49" s="6"/>
      <c r="B49" s="6"/>
      <c r="C49" s="90"/>
      <c r="D49" s="90"/>
      <c r="E49" s="7"/>
      <c r="F49" s="26"/>
      <c r="G49" s="7">
        <f>H49*0.2</f>
        <v>23</v>
      </c>
      <c r="H49" s="7">
        <f>SUM(H47:H48)</f>
        <v>115</v>
      </c>
      <c r="I49" s="6" t="s">
        <v>9</v>
      </c>
      <c r="J49" s="6"/>
      <c r="K49" s="61">
        <f>H49</f>
        <v>115</v>
      </c>
      <c r="L49" s="68">
        <f>H49*(1-0.2)</f>
        <v>92</v>
      </c>
      <c r="M49" s="61">
        <f>L49/1.12</f>
        <v>82.142857142857139</v>
      </c>
      <c r="N49" s="71">
        <f>L49/1.12</f>
        <v>82.142857142857139</v>
      </c>
      <c r="O49" s="71">
        <f>L49*0.12/1.12</f>
        <v>9.8571428571428559</v>
      </c>
      <c r="P49" s="61">
        <v>0</v>
      </c>
      <c r="Q49" s="61">
        <v>0</v>
      </c>
      <c r="R49" s="61">
        <f>G49</f>
        <v>23</v>
      </c>
      <c r="S49" s="61">
        <v>0</v>
      </c>
      <c r="T49" s="61">
        <v>0</v>
      </c>
      <c r="U49" s="61">
        <v>0</v>
      </c>
      <c r="V49" s="61">
        <f>H49</f>
        <v>115</v>
      </c>
      <c r="W49" s="61">
        <v>0</v>
      </c>
      <c r="X49" s="3"/>
    </row>
    <row r="50" spans="1:24" ht="18.75" x14ac:dyDescent="0.3">
      <c r="A50" s="3"/>
      <c r="B50" s="3"/>
      <c r="C50" s="91"/>
      <c r="D50" s="91"/>
      <c r="E50" s="4"/>
      <c r="F50" s="25"/>
      <c r="G50" s="4"/>
      <c r="H50" s="4"/>
      <c r="I50" s="3"/>
      <c r="J50" s="3"/>
      <c r="K50" s="58"/>
      <c r="L50" s="69"/>
      <c r="M50" s="58"/>
      <c r="N50" s="72"/>
      <c r="O50" s="72"/>
      <c r="P50" s="58"/>
      <c r="Q50" s="58"/>
      <c r="R50" s="58"/>
      <c r="S50" s="58"/>
      <c r="T50" s="58"/>
      <c r="U50" s="58"/>
      <c r="V50" s="58"/>
      <c r="W50" s="58"/>
      <c r="X50" s="3"/>
    </row>
    <row r="51" spans="1:24" ht="18.75" x14ac:dyDescent="0.3">
      <c r="A51" s="8"/>
      <c r="B51" s="8" t="s">
        <v>31</v>
      </c>
      <c r="C51" s="92" t="s">
        <v>16</v>
      </c>
      <c r="D51" s="92">
        <v>1</v>
      </c>
      <c r="E51" s="9">
        <v>80</v>
      </c>
      <c r="F51" s="27"/>
      <c r="G51" s="9"/>
      <c r="H51" s="9">
        <f>D51*E51</f>
        <v>80</v>
      </c>
      <c r="I51" s="8"/>
      <c r="J51" s="8"/>
      <c r="K51" s="62"/>
      <c r="L51" s="70"/>
      <c r="M51" s="62"/>
      <c r="N51" s="73"/>
      <c r="O51" s="73"/>
      <c r="P51" s="62"/>
      <c r="Q51" s="62"/>
      <c r="R51" s="62"/>
      <c r="S51" s="62"/>
      <c r="T51" s="62"/>
      <c r="U51" s="58"/>
      <c r="V51" s="62"/>
      <c r="W51" s="58"/>
      <c r="X51" s="3"/>
    </row>
    <row r="52" spans="1:24" ht="18.75" x14ac:dyDescent="0.3">
      <c r="A52" s="8"/>
      <c r="B52" s="8" t="s">
        <v>32</v>
      </c>
      <c r="C52" s="92" t="s">
        <v>11</v>
      </c>
      <c r="D52" s="92">
        <v>1</v>
      </c>
      <c r="E52" s="9">
        <v>35</v>
      </c>
      <c r="F52" s="27"/>
      <c r="G52" s="9"/>
      <c r="H52" s="9">
        <f>D52*E52</f>
        <v>35</v>
      </c>
      <c r="I52" s="8"/>
      <c r="J52" s="8"/>
      <c r="K52" s="62"/>
      <c r="L52" s="70"/>
      <c r="M52" s="62"/>
      <c r="N52" s="73"/>
      <c r="O52" s="73"/>
      <c r="P52" s="62"/>
      <c r="Q52" s="62"/>
      <c r="R52" s="62"/>
      <c r="S52" s="62"/>
      <c r="T52" s="62"/>
      <c r="U52" s="58"/>
      <c r="V52" s="62"/>
      <c r="W52" s="58"/>
      <c r="X52" s="3"/>
    </row>
    <row r="53" spans="1:24" ht="18.75" x14ac:dyDescent="0.3">
      <c r="A53" s="6"/>
      <c r="B53" s="6"/>
      <c r="C53" s="90"/>
      <c r="D53" s="90"/>
      <c r="E53" s="7"/>
      <c r="F53" s="26"/>
      <c r="G53" s="7">
        <v>30</v>
      </c>
      <c r="H53" s="7">
        <f>SUM(H51:H52)</f>
        <v>115</v>
      </c>
      <c r="I53" s="6" t="s">
        <v>9</v>
      </c>
      <c r="J53" s="6"/>
      <c r="K53" s="61">
        <f>H53</f>
        <v>115</v>
      </c>
      <c r="L53" s="68">
        <f>H53-G53</f>
        <v>85</v>
      </c>
      <c r="M53" s="61">
        <f>L53/1.12</f>
        <v>75.892857142857139</v>
      </c>
      <c r="N53" s="71">
        <f>L53/1.12</f>
        <v>75.892857142857139</v>
      </c>
      <c r="O53" s="71">
        <f>L53*0.12/1.12</f>
        <v>9.1071428571428559</v>
      </c>
      <c r="P53" s="61">
        <v>0</v>
      </c>
      <c r="Q53" s="61">
        <v>0</v>
      </c>
      <c r="R53" s="61">
        <f>G53</f>
        <v>30</v>
      </c>
      <c r="S53" s="61">
        <v>0</v>
      </c>
      <c r="T53" s="61">
        <v>0</v>
      </c>
      <c r="U53" s="61">
        <v>0</v>
      </c>
      <c r="V53" s="61">
        <f>H53</f>
        <v>115</v>
      </c>
      <c r="W53" s="61">
        <v>0</v>
      </c>
      <c r="X53" s="3"/>
    </row>
    <row r="54" spans="1:24" ht="18.75" x14ac:dyDescent="0.3">
      <c r="A54" s="3"/>
      <c r="B54" s="3"/>
      <c r="C54" s="91"/>
      <c r="D54" s="91"/>
      <c r="E54" s="4"/>
      <c r="F54" s="25"/>
      <c r="G54" s="4"/>
      <c r="H54" s="4"/>
      <c r="I54" s="3"/>
      <c r="J54" s="3"/>
      <c r="K54" s="58"/>
      <c r="L54" s="69"/>
      <c r="M54" s="58"/>
      <c r="N54" s="72"/>
      <c r="O54" s="72"/>
      <c r="P54" s="58"/>
      <c r="Q54" s="58"/>
      <c r="R54" s="58"/>
      <c r="S54" s="58"/>
      <c r="T54" s="58"/>
      <c r="U54" s="58"/>
      <c r="V54" s="58"/>
      <c r="W54" s="58"/>
      <c r="X54" s="3"/>
    </row>
    <row r="55" spans="1:24" ht="18.75" x14ac:dyDescent="0.3">
      <c r="A55" s="8"/>
      <c r="B55" s="8" t="s">
        <v>36</v>
      </c>
      <c r="C55" s="92" t="s">
        <v>33</v>
      </c>
      <c r="D55" s="92">
        <v>1</v>
      </c>
      <c r="E55" s="9">
        <v>10</v>
      </c>
      <c r="F55" s="27"/>
      <c r="G55" s="9"/>
      <c r="H55" s="9">
        <f>D55*E55</f>
        <v>10</v>
      </c>
      <c r="I55" s="8"/>
      <c r="J55" s="8"/>
      <c r="K55" s="62"/>
      <c r="L55" s="70"/>
      <c r="M55" s="62"/>
      <c r="N55" s="73"/>
      <c r="O55" s="73"/>
      <c r="P55" s="62"/>
      <c r="Q55" s="62"/>
      <c r="R55" s="62"/>
      <c r="S55" s="62"/>
      <c r="T55" s="62"/>
      <c r="U55" s="58"/>
      <c r="V55" s="62"/>
      <c r="W55" s="58"/>
      <c r="X55" s="3"/>
    </row>
    <row r="56" spans="1:24" ht="18.75" x14ac:dyDescent="0.3">
      <c r="A56" s="8"/>
      <c r="B56" s="89"/>
      <c r="C56" s="97" t="s">
        <v>15</v>
      </c>
      <c r="D56" s="97">
        <v>1</v>
      </c>
      <c r="E56" s="9">
        <v>0</v>
      </c>
      <c r="F56" s="27"/>
      <c r="G56" s="9"/>
      <c r="H56" s="9">
        <f>D56*E56</f>
        <v>0</v>
      </c>
      <c r="I56" s="8"/>
      <c r="J56" s="8"/>
      <c r="K56" s="62"/>
      <c r="L56" s="70"/>
      <c r="M56" s="62"/>
      <c r="N56" s="73"/>
      <c r="O56" s="73"/>
      <c r="P56" s="62"/>
      <c r="Q56" s="62"/>
      <c r="R56" s="62"/>
      <c r="S56" s="62"/>
      <c r="T56" s="62"/>
      <c r="U56" s="58"/>
      <c r="V56" s="62"/>
      <c r="W56" s="58"/>
      <c r="X56" s="3"/>
    </row>
    <row r="57" spans="1:24" ht="18.75" x14ac:dyDescent="0.3">
      <c r="A57" s="6"/>
      <c r="B57" s="6"/>
      <c r="C57" s="90"/>
      <c r="D57" s="90"/>
      <c r="E57" s="7"/>
      <c r="F57" s="26"/>
      <c r="G57" s="7"/>
      <c r="H57" s="7">
        <f>SUM(H55:H56)</f>
        <v>10</v>
      </c>
      <c r="I57" s="6"/>
      <c r="J57" s="6"/>
      <c r="K57" s="61">
        <f>H57</f>
        <v>10</v>
      </c>
      <c r="L57" s="68">
        <f>K57</f>
        <v>10</v>
      </c>
      <c r="M57" s="61">
        <f>K57/1.12</f>
        <v>8.928571428571427</v>
      </c>
      <c r="N57" s="71">
        <f>K57/1.12</f>
        <v>8.928571428571427</v>
      </c>
      <c r="O57" s="71">
        <f>K57*0.12/1.12</f>
        <v>1.0714285714285714</v>
      </c>
      <c r="P57" s="61">
        <v>0</v>
      </c>
      <c r="Q57" s="61">
        <v>0</v>
      </c>
      <c r="R57" s="61">
        <v>0</v>
      </c>
      <c r="S57" s="61">
        <v>0</v>
      </c>
      <c r="T57" s="61">
        <v>0</v>
      </c>
      <c r="U57" s="61">
        <v>0</v>
      </c>
      <c r="V57" s="61">
        <f>K57</f>
        <v>10</v>
      </c>
      <c r="W57" s="61">
        <v>0</v>
      </c>
      <c r="X57" s="3"/>
    </row>
    <row r="58" spans="1:24" ht="18.75" x14ac:dyDescent="0.3">
      <c r="A58" s="3"/>
      <c r="B58" s="3"/>
      <c r="C58" s="91"/>
      <c r="D58" s="91"/>
      <c r="E58" s="4"/>
      <c r="F58" s="25"/>
      <c r="G58" s="4"/>
      <c r="H58" s="4"/>
      <c r="I58" s="3"/>
      <c r="J58" s="3"/>
      <c r="K58" s="58"/>
      <c r="L58" s="69"/>
      <c r="M58" s="58"/>
      <c r="N58" s="72"/>
      <c r="O58" s="72"/>
      <c r="P58" s="58"/>
      <c r="Q58" s="58"/>
      <c r="R58" s="58"/>
      <c r="S58" s="58"/>
      <c r="T58" s="58"/>
      <c r="U58" s="58"/>
      <c r="V58" s="58"/>
      <c r="W58" s="58"/>
      <c r="X58" s="3"/>
    </row>
    <row r="59" spans="1:24" ht="18.75" x14ac:dyDescent="0.3">
      <c r="A59" s="8"/>
      <c r="B59" s="8" t="s">
        <v>37</v>
      </c>
      <c r="C59" s="93" t="s">
        <v>33</v>
      </c>
      <c r="D59" s="93">
        <v>1</v>
      </c>
      <c r="E59" s="9">
        <v>10</v>
      </c>
      <c r="F59" s="27"/>
      <c r="G59" s="9"/>
      <c r="H59" s="9">
        <f>D59*E59</f>
        <v>10</v>
      </c>
      <c r="I59" s="8"/>
      <c r="J59" s="8"/>
      <c r="K59" s="62"/>
      <c r="L59" s="70"/>
      <c r="M59" s="62"/>
      <c r="N59" s="73"/>
      <c r="O59" s="73"/>
      <c r="P59" s="62"/>
      <c r="Q59" s="62"/>
      <c r="R59" s="62"/>
      <c r="S59" s="62"/>
      <c r="T59" s="62"/>
      <c r="U59" s="58"/>
      <c r="V59" s="62"/>
      <c r="W59" s="58"/>
      <c r="X59" s="3"/>
    </row>
    <row r="60" spans="1:24" ht="18.75" x14ac:dyDescent="0.3">
      <c r="A60" s="8"/>
      <c r="B60" s="52" t="s">
        <v>200</v>
      </c>
      <c r="C60" s="93" t="s">
        <v>15</v>
      </c>
      <c r="D60" s="93">
        <v>1</v>
      </c>
      <c r="E60" s="9">
        <v>20</v>
      </c>
      <c r="F60" s="27"/>
      <c r="G60" s="9"/>
      <c r="H60" s="9">
        <f>D60*E60</f>
        <v>20</v>
      </c>
      <c r="I60" s="8"/>
      <c r="J60" s="8"/>
      <c r="K60" s="62"/>
      <c r="L60" s="70"/>
      <c r="M60" s="62"/>
      <c r="N60" s="73"/>
      <c r="O60" s="73"/>
      <c r="P60" s="62"/>
      <c r="Q60" s="62"/>
      <c r="R60" s="62"/>
      <c r="S60" s="62"/>
      <c r="T60" s="62"/>
      <c r="U60" s="58"/>
      <c r="V60" s="62"/>
      <c r="W60" s="58"/>
      <c r="X60" s="3"/>
    </row>
    <row r="61" spans="1:24" ht="18.75" x14ac:dyDescent="0.3">
      <c r="A61" s="6"/>
      <c r="B61" s="6"/>
      <c r="C61" s="90"/>
      <c r="D61" s="90"/>
      <c r="E61" s="7"/>
      <c r="F61" s="26"/>
      <c r="G61" s="7"/>
      <c r="H61" s="7">
        <f>SUM(H59:H60)</f>
        <v>30</v>
      </c>
      <c r="I61" s="6"/>
      <c r="J61" s="6"/>
      <c r="K61" s="61"/>
      <c r="L61" s="68"/>
      <c r="M61" s="61"/>
      <c r="N61" s="71"/>
      <c r="O61" s="71"/>
      <c r="P61" s="61"/>
      <c r="Q61" s="61"/>
      <c r="R61" s="61"/>
      <c r="S61" s="61"/>
      <c r="T61" s="61"/>
      <c r="U61" s="61">
        <v>0</v>
      </c>
      <c r="V61" s="61"/>
      <c r="W61" s="61">
        <v>0</v>
      </c>
      <c r="X61" s="3"/>
    </row>
    <row r="62" spans="1:24" ht="18.75" x14ac:dyDescent="0.3">
      <c r="A62" s="3"/>
      <c r="B62" s="3"/>
      <c r="C62" s="91"/>
      <c r="D62" s="91"/>
      <c r="E62" s="4"/>
      <c r="F62" s="25"/>
      <c r="G62" s="4"/>
      <c r="H62" s="4"/>
      <c r="I62" s="3"/>
      <c r="J62" s="3"/>
      <c r="K62" s="58"/>
      <c r="L62" s="69"/>
      <c r="M62" s="58"/>
      <c r="N62" s="72"/>
      <c r="O62" s="72"/>
      <c r="P62" s="58"/>
      <c r="Q62" s="58"/>
      <c r="R62" s="58"/>
      <c r="S62" s="58"/>
      <c r="T62" s="58"/>
      <c r="U62" s="58"/>
      <c r="V62" s="58"/>
      <c r="W62" s="58"/>
      <c r="X62" s="3"/>
    </row>
    <row r="63" spans="1:24" ht="18.75" x14ac:dyDescent="0.3">
      <c r="A63" s="8"/>
      <c r="B63" s="8" t="s">
        <v>38</v>
      </c>
      <c r="C63" s="92" t="s">
        <v>33</v>
      </c>
      <c r="D63" s="92">
        <v>1</v>
      </c>
      <c r="E63" s="9">
        <v>10</v>
      </c>
      <c r="F63" s="27"/>
      <c r="G63" s="9"/>
      <c r="H63" s="9">
        <f>D63*E63</f>
        <v>10</v>
      </c>
      <c r="I63" s="8"/>
      <c r="J63" s="8"/>
      <c r="K63" s="62"/>
      <c r="L63" s="70"/>
      <c r="M63" s="62"/>
      <c r="N63" s="73"/>
      <c r="O63" s="73"/>
      <c r="P63" s="62"/>
      <c r="Q63" s="62"/>
      <c r="R63" s="62"/>
      <c r="S63" s="62"/>
      <c r="T63" s="62"/>
      <c r="U63" s="58"/>
      <c r="V63" s="62"/>
      <c r="W63" s="58"/>
      <c r="X63" s="3"/>
    </row>
    <row r="64" spans="1:24" ht="18.75" x14ac:dyDescent="0.3">
      <c r="A64" s="8"/>
      <c r="B64" s="44" t="s">
        <v>186</v>
      </c>
      <c r="C64" s="94" t="s">
        <v>15</v>
      </c>
      <c r="D64" s="94">
        <v>1</v>
      </c>
      <c r="E64" s="9">
        <v>10</v>
      </c>
      <c r="F64" s="27"/>
      <c r="G64" s="9"/>
      <c r="H64" s="9">
        <f>D64*E64</f>
        <v>10</v>
      </c>
      <c r="I64" s="8"/>
      <c r="J64" s="8"/>
      <c r="K64" s="62"/>
      <c r="L64" s="70"/>
      <c r="M64" s="62"/>
      <c r="N64" s="73"/>
      <c r="O64" s="73"/>
      <c r="P64" s="62"/>
      <c r="Q64" s="62"/>
      <c r="R64" s="62"/>
      <c r="S64" s="62"/>
      <c r="T64" s="62"/>
      <c r="U64" s="58"/>
      <c r="V64" s="62"/>
      <c r="W64" s="58"/>
      <c r="X64" s="3"/>
    </row>
    <row r="65" spans="1:24" ht="18.75" x14ac:dyDescent="0.3">
      <c r="A65" s="6"/>
      <c r="B65" s="6"/>
      <c r="C65" s="90"/>
      <c r="D65" s="90"/>
      <c r="E65" s="7"/>
      <c r="F65" s="26"/>
      <c r="G65" s="7"/>
      <c r="H65" s="7">
        <f>SUM(H63:H64)</f>
        <v>20</v>
      </c>
      <c r="I65" s="6" t="s">
        <v>9</v>
      </c>
      <c r="J65" s="6"/>
      <c r="K65" s="61">
        <f>(H65-H64)</f>
        <v>10</v>
      </c>
      <c r="L65" s="68">
        <f>K65</f>
        <v>10</v>
      </c>
      <c r="M65" s="61">
        <f>K65/1.12</f>
        <v>8.928571428571427</v>
      </c>
      <c r="N65" s="71">
        <f>K65/1.12</f>
        <v>8.928571428571427</v>
      </c>
      <c r="O65" s="71">
        <f>K65*0.12/1.12</f>
        <v>1.0714285714285714</v>
      </c>
      <c r="P65" s="61">
        <v>0</v>
      </c>
      <c r="Q65" s="61">
        <v>0</v>
      </c>
      <c r="R65" s="61">
        <v>0</v>
      </c>
      <c r="S65" s="61">
        <v>0</v>
      </c>
      <c r="T65" s="61">
        <v>0</v>
      </c>
      <c r="U65" s="61">
        <v>10</v>
      </c>
      <c r="V65" s="61">
        <f>K65</f>
        <v>10</v>
      </c>
      <c r="W65" s="61">
        <v>0</v>
      </c>
      <c r="X65" s="3"/>
    </row>
    <row r="66" spans="1:24" ht="18.75" x14ac:dyDescent="0.3">
      <c r="A66" s="3"/>
      <c r="B66" s="3"/>
      <c r="C66" s="91"/>
      <c r="D66" s="91"/>
      <c r="E66" s="4"/>
      <c r="F66" s="25"/>
      <c r="G66" s="4"/>
      <c r="H66" s="4"/>
      <c r="I66" s="3"/>
      <c r="J66" s="3"/>
      <c r="K66" s="58"/>
      <c r="L66" s="69"/>
      <c r="M66" s="58"/>
      <c r="N66" s="72"/>
      <c r="O66" s="72"/>
      <c r="P66" s="58"/>
      <c r="Q66" s="58"/>
      <c r="R66" s="58"/>
      <c r="S66" s="58"/>
      <c r="T66" s="58"/>
      <c r="U66" s="58"/>
      <c r="V66" s="58"/>
      <c r="W66" s="58"/>
      <c r="X66" s="3"/>
    </row>
    <row r="67" spans="1:24" ht="18.75" x14ac:dyDescent="0.3">
      <c r="A67" s="8"/>
      <c r="B67" s="8" t="s">
        <v>54</v>
      </c>
      <c r="C67" s="92" t="s">
        <v>12</v>
      </c>
      <c r="D67" s="92">
        <v>10</v>
      </c>
      <c r="E67" s="9">
        <v>100</v>
      </c>
      <c r="F67" s="27"/>
      <c r="G67" s="9"/>
      <c r="H67" s="9">
        <f>D67*E67</f>
        <v>1000</v>
      </c>
      <c r="I67" s="8"/>
      <c r="J67" s="8"/>
      <c r="K67" s="62"/>
      <c r="L67" s="70"/>
      <c r="M67" s="62"/>
      <c r="N67" s="73"/>
      <c r="O67" s="73"/>
      <c r="P67" s="62"/>
      <c r="Q67" s="62"/>
      <c r="R67" s="62"/>
      <c r="S67" s="62"/>
      <c r="T67" s="62"/>
      <c r="U67" s="58"/>
      <c r="V67" s="62"/>
      <c r="W67" s="58"/>
      <c r="X67" s="3"/>
    </row>
    <row r="68" spans="1:24" ht="18.75" x14ac:dyDescent="0.3">
      <c r="A68" s="8"/>
      <c r="B68" s="8"/>
      <c r="C68" s="92"/>
      <c r="D68" s="92"/>
      <c r="E68" s="9"/>
      <c r="F68" s="27"/>
      <c r="G68" s="9"/>
      <c r="H68" s="9"/>
      <c r="I68" s="8" t="s">
        <v>9</v>
      </c>
      <c r="J68" s="1">
        <f>250+150</f>
        <v>400</v>
      </c>
      <c r="K68" s="58"/>
      <c r="L68" s="70"/>
      <c r="M68" s="62"/>
      <c r="N68" s="73"/>
      <c r="O68" s="73"/>
      <c r="P68" s="62"/>
      <c r="Q68" s="62"/>
      <c r="R68" s="62"/>
      <c r="S68" s="62"/>
      <c r="T68" s="62"/>
      <c r="U68" s="58"/>
      <c r="V68" s="62"/>
      <c r="W68" s="58"/>
      <c r="X68" s="3"/>
    </row>
    <row r="69" spans="1:24" ht="18.75" x14ac:dyDescent="0.3">
      <c r="A69" s="8"/>
      <c r="B69" s="8"/>
      <c r="C69" s="92"/>
      <c r="D69" s="92"/>
      <c r="E69" s="9"/>
      <c r="F69" s="27"/>
      <c r="G69" s="9"/>
      <c r="H69" s="9"/>
      <c r="I69" s="8" t="s">
        <v>40</v>
      </c>
      <c r="J69" s="1">
        <v>100</v>
      </c>
      <c r="K69" s="58"/>
      <c r="L69" s="70"/>
      <c r="M69" s="62"/>
      <c r="N69" s="73"/>
      <c r="O69" s="73"/>
      <c r="P69" s="62"/>
      <c r="Q69" s="62"/>
      <c r="R69" s="62"/>
      <c r="S69" s="62"/>
      <c r="T69" s="62"/>
      <c r="U69" s="58"/>
      <c r="V69" s="62"/>
      <c r="W69" s="58"/>
      <c r="X69" s="3"/>
    </row>
    <row r="70" spans="1:24" ht="18.75" x14ac:dyDescent="0.3">
      <c r="A70" s="8"/>
      <c r="B70" s="8"/>
      <c r="C70" s="92"/>
      <c r="D70" s="92"/>
      <c r="E70" s="9"/>
      <c r="F70" s="27"/>
      <c r="G70" s="9"/>
      <c r="H70" s="9"/>
      <c r="I70" s="8" t="s">
        <v>42</v>
      </c>
      <c r="J70" s="1">
        <v>300</v>
      </c>
      <c r="K70" s="58"/>
      <c r="L70" s="70"/>
      <c r="M70" s="62"/>
      <c r="N70" s="73"/>
      <c r="O70" s="73"/>
      <c r="P70" s="62"/>
      <c r="Q70" s="62"/>
      <c r="R70" s="62"/>
      <c r="S70" s="62"/>
      <c r="T70" s="62"/>
      <c r="U70" s="58"/>
      <c r="V70" s="62"/>
      <c r="W70" s="58"/>
      <c r="X70" s="3"/>
    </row>
    <row r="71" spans="1:24" ht="18.75" x14ac:dyDescent="0.3">
      <c r="A71" s="8"/>
      <c r="B71" s="8"/>
      <c r="C71" s="92"/>
      <c r="D71" s="92"/>
      <c r="E71" s="9"/>
      <c r="F71" s="27"/>
      <c r="G71" s="9"/>
      <c r="H71" s="49" t="s">
        <v>189</v>
      </c>
      <c r="I71" s="8" t="s">
        <v>41</v>
      </c>
      <c r="J71" s="1">
        <v>200</v>
      </c>
      <c r="K71" s="58"/>
      <c r="L71" s="70"/>
      <c r="M71" s="62"/>
      <c r="N71" s="73"/>
      <c r="O71" s="73"/>
      <c r="P71" s="62"/>
      <c r="Q71" s="62"/>
      <c r="R71" s="62"/>
      <c r="S71" s="62"/>
      <c r="T71" s="62"/>
      <c r="U71" s="58"/>
      <c r="V71" s="62"/>
      <c r="W71" s="58"/>
      <c r="X71" s="3"/>
    </row>
    <row r="72" spans="1:24" ht="18.75" x14ac:dyDescent="0.3">
      <c r="A72" s="8"/>
      <c r="B72" s="8"/>
      <c r="C72" s="92"/>
      <c r="D72" s="92"/>
      <c r="E72" s="9"/>
      <c r="F72" s="27"/>
      <c r="G72" s="9"/>
      <c r="H72" s="9"/>
      <c r="I72" s="8" t="s">
        <v>43</v>
      </c>
      <c r="J72" s="1">
        <v>0</v>
      </c>
      <c r="K72" s="58"/>
      <c r="L72" s="70"/>
      <c r="M72" s="62"/>
      <c r="N72" s="73"/>
      <c r="O72" s="73"/>
      <c r="P72" s="62"/>
      <c r="Q72" s="62"/>
      <c r="R72" s="62"/>
      <c r="S72" s="62"/>
      <c r="T72" s="62"/>
      <c r="U72" s="58"/>
      <c r="V72" s="62"/>
      <c r="W72" s="58"/>
      <c r="X72" s="3"/>
    </row>
    <row r="73" spans="1:24" ht="18.75" hidden="1" x14ac:dyDescent="0.3">
      <c r="A73" s="6"/>
      <c r="B73" s="6"/>
      <c r="C73" s="90"/>
      <c r="D73" s="90"/>
      <c r="E73" s="7"/>
      <c r="F73" s="26"/>
      <c r="G73" s="7"/>
      <c r="H73" s="7"/>
      <c r="I73" s="6"/>
      <c r="J73" s="6"/>
      <c r="K73" s="65" t="s">
        <v>190</v>
      </c>
      <c r="L73" s="68" t="str">
        <f>K73</f>
        <v>=</v>
      </c>
      <c r="M73" s="61" t="e">
        <f>K73/1.12</f>
        <v>#VALUE!</v>
      </c>
      <c r="N73" s="71" t="e">
        <f>K73/1.12</f>
        <v>#VALUE!</v>
      </c>
      <c r="O73" s="71" t="e">
        <f>K73*0.12/1.12</f>
        <v>#VALUE!</v>
      </c>
      <c r="P73" s="61">
        <v>0</v>
      </c>
      <c r="Q73" s="61">
        <v>0</v>
      </c>
      <c r="R73" s="61">
        <v>0</v>
      </c>
      <c r="S73" s="61">
        <v>0</v>
      </c>
      <c r="T73" s="61">
        <v>0</v>
      </c>
      <c r="U73" s="61">
        <v>0</v>
      </c>
      <c r="V73" s="61" t="str">
        <f>K73</f>
        <v>=</v>
      </c>
      <c r="W73" s="61">
        <v>0</v>
      </c>
      <c r="X73" s="3"/>
    </row>
    <row r="74" spans="1:24" ht="18.75" x14ac:dyDescent="0.3">
      <c r="A74" s="3"/>
      <c r="B74" s="3"/>
      <c r="C74" s="91"/>
      <c r="D74" s="91"/>
      <c r="E74" s="4"/>
      <c r="F74" s="25"/>
      <c r="G74" s="4"/>
      <c r="H74" s="4"/>
      <c r="I74" s="3"/>
      <c r="J74" s="51"/>
      <c r="K74" s="65">
        <f>SUM(J68:J72)</f>
        <v>1000</v>
      </c>
      <c r="L74" s="69">
        <f>V74</f>
        <v>1000</v>
      </c>
      <c r="M74" s="66">
        <f>892.86</f>
        <v>892.86</v>
      </c>
      <c r="N74" s="75">
        <f>L74/1.12</f>
        <v>892.85714285714278</v>
      </c>
      <c r="O74" s="75">
        <f>L74*0.12/1.12</f>
        <v>107.14285714285714</v>
      </c>
      <c r="P74" s="58">
        <v>0</v>
      </c>
      <c r="Q74" s="58">
        <v>0</v>
      </c>
      <c r="R74" s="58">
        <v>0</v>
      </c>
      <c r="S74" s="58">
        <v>0</v>
      </c>
      <c r="T74" s="58">
        <v>0</v>
      </c>
      <c r="U74" s="58">
        <v>0</v>
      </c>
      <c r="V74" s="58">
        <f>K74</f>
        <v>1000</v>
      </c>
      <c r="W74" s="58">
        <v>0</v>
      </c>
      <c r="X74" s="3"/>
    </row>
    <row r="75" spans="1:24" ht="18.75" x14ac:dyDescent="0.3">
      <c r="A75" s="8"/>
      <c r="B75" s="8" t="s">
        <v>45</v>
      </c>
      <c r="C75" s="92" t="s">
        <v>16</v>
      </c>
      <c r="D75" s="92">
        <v>1</v>
      </c>
      <c r="E75" s="9">
        <v>80</v>
      </c>
      <c r="F75" s="27"/>
      <c r="G75" s="9"/>
      <c r="H75" s="9">
        <f>D75*E75</f>
        <v>80</v>
      </c>
      <c r="I75" s="8" t="s">
        <v>9</v>
      </c>
      <c r="J75" s="8"/>
      <c r="K75" s="62">
        <f>H75</f>
        <v>80</v>
      </c>
      <c r="L75" s="70">
        <f>1.22*K75/1.12</f>
        <v>87.142857142857125</v>
      </c>
      <c r="M75" s="62">
        <f>N75+T75</f>
        <v>78.571428571428555</v>
      </c>
      <c r="N75" s="73">
        <f>K75/1.12</f>
        <v>71.428571428571416</v>
      </c>
      <c r="O75" s="73">
        <f>K75*0.12/1.12</f>
        <v>8.5714285714285712</v>
      </c>
      <c r="P75" s="62">
        <v>0</v>
      </c>
      <c r="Q75" s="62">
        <v>0</v>
      </c>
      <c r="R75" s="62">
        <v>0</v>
      </c>
      <c r="S75" s="62">
        <v>0</v>
      </c>
      <c r="T75" s="62">
        <f>0.1*K75/1.12</f>
        <v>7.1428571428571423</v>
      </c>
      <c r="U75" s="58">
        <v>0</v>
      </c>
      <c r="V75" s="62">
        <f>H75</f>
        <v>80</v>
      </c>
      <c r="W75" s="58">
        <v>0</v>
      </c>
      <c r="X75" s="3"/>
    </row>
    <row r="76" spans="1:24" ht="18.75" x14ac:dyDescent="0.3">
      <c r="A76" s="6"/>
      <c r="B76" s="6" t="s">
        <v>46</v>
      </c>
      <c r="C76" s="90"/>
      <c r="D76" s="90"/>
      <c r="E76" s="7"/>
      <c r="F76" s="26"/>
      <c r="G76" s="7"/>
      <c r="H76" s="7"/>
      <c r="I76" s="6"/>
      <c r="J76" s="6"/>
      <c r="K76" s="61"/>
      <c r="L76" s="68"/>
      <c r="M76" s="61"/>
      <c r="N76" s="71"/>
      <c r="O76" s="71"/>
      <c r="P76" s="61"/>
      <c r="Q76" s="61"/>
      <c r="R76" s="61"/>
      <c r="S76" s="61"/>
      <c r="T76" s="61"/>
      <c r="U76" s="61"/>
      <c r="V76" s="61"/>
      <c r="W76" s="61"/>
      <c r="X76" s="3"/>
    </row>
    <row r="77" spans="1:24" ht="18.75" x14ac:dyDescent="0.3">
      <c r="A77" s="3"/>
      <c r="B77" s="3"/>
      <c r="C77" s="91"/>
      <c r="D77" s="91"/>
      <c r="E77" s="4"/>
      <c r="F77" s="25"/>
      <c r="G77" s="4"/>
      <c r="H77" s="4"/>
      <c r="I77" s="3"/>
      <c r="J77" s="3"/>
      <c r="K77" s="58"/>
      <c r="L77" s="69"/>
      <c r="M77" s="58"/>
      <c r="N77" s="72"/>
      <c r="O77" s="72"/>
      <c r="P77" s="58"/>
      <c r="Q77" s="58"/>
      <c r="R77" s="58"/>
      <c r="S77" s="58"/>
      <c r="T77" s="58"/>
      <c r="U77" s="58"/>
      <c r="V77" s="58"/>
      <c r="W77" s="58"/>
      <c r="X77" s="3"/>
    </row>
    <row r="78" spans="1:24" ht="18.75" x14ac:dyDescent="0.3">
      <c r="A78" s="8"/>
      <c r="B78" s="8" t="s">
        <v>47</v>
      </c>
      <c r="C78" s="92" t="s">
        <v>16</v>
      </c>
      <c r="D78" s="92">
        <v>1</v>
      </c>
      <c r="E78" s="9">
        <v>80</v>
      </c>
      <c r="F78" s="27"/>
      <c r="G78" s="9"/>
      <c r="H78" s="9">
        <f>(D78*E78)*(1.12*2-0.12*1)/(1.12*2)</f>
        <v>75.714285714285722</v>
      </c>
      <c r="I78" s="8" t="s">
        <v>9</v>
      </c>
      <c r="J78" s="8"/>
      <c r="K78" s="62">
        <f>D78*E78</f>
        <v>80</v>
      </c>
      <c r="L78" s="70">
        <f>K78*(1.22*2-0.34*1)/(2*1.12)</f>
        <v>74.999999999999986</v>
      </c>
      <c r="M78" s="62">
        <f>K78*(1.1*2-0.22*1)/(1.12*2)</f>
        <v>70.714285714285708</v>
      </c>
      <c r="N78" s="73">
        <f>K78*(2-1)/(1.12*2)</f>
        <v>35.714285714285708</v>
      </c>
      <c r="O78" s="73">
        <f>K78*(2-1)*0.12/(1.12*2)</f>
        <v>4.2857142857142856</v>
      </c>
      <c r="P78" s="62">
        <f>0.12*1*K78/(2*1.12)</f>
        <v>4.2857142857142856</v>
      </c>
      <c r="Q78" s="62">
        <f>1*K78/(2*1.12)</f>
        <v>35.714285714285708</v>
      </c>
      <c r="R78" s="62">
        <f>0.2*1*K78/(2*1.12)</f>
        <v>7.1428571428571423</v>
      </c>
      <c r="S78" s="62">
        <v>0</v>
      </c>
      <c r="T78" s="62">
        <f>K78*(0.1*2-0.02*1)/(1.12*2)</f>
        <v>6.4285714285714288</v>
      </c>
      <c r="U78" s="58">
        <v>0</v>
      </c>
      <c r="V78" s="62">
        <f>K78*(1.12*2-0.12*1)/(1.12*2)</f>
        <v>75.714285714285722</v>
      </c>
      <c r="W78" s="58">
        <f>K78*0.8/(1.12*2)</f>
        <v>28.571428571428569</v>
      </c>
      <c r="X78" s="3"/>
    </row>
    <row r="79" spans="1:24" ht="18.75" x14ac:dyDescent="0.3">
      <c r="A79" s="8"/>
      <c r="B79" s="8" t="s">
        <v>46</v>
      </c>
      <c r="C79" s="92"/>
      <c r="D79" s="92"/>
      <c r="E79" s="9"/>
      <c r="F79" s="27"/>
      <c r="G79" s="9"/>
      <c r="H79" s="9"/>
      <c r="I79" s="8"/>
      <c r="J79" s="8"/>
      <c r="K79" s="62"/>
      <c r="L79" s="70"/>
      <c r="M79" s="62"/>
      <c r="N79" s="73"/>
      <c r="O79" s="73"/>
      <c r="P79" s="62"/>
      <c r="Q79" s="62"/>
      <c r="R79" s="62"/>
      <c r="S79" s="62"/>
      <c r="T79" s="62"/>
      <c r="U79" s="58"/>
      <c r="V79" s="62"/>
      <c r="W79" s="58"/>
      <c r="X79" s="3"/>
    </row>
    <row r="80" spans="1:24" ht="18.75" x14ac:dyDescent="0.3">
      <c r="A80" s="6"/>
      <c r="B80" s="22" t="s">
        <v>61</v>
      </c>
      <c r="C80" s="90"/>
      <c r="D80" s="90"/>
      <c r="E80" s="7"/>
      <c r="F80" s="26"/>
      <c r="G80" s="7"/>
      <c r="H80" s="7"/>
      <c r="I80" s="6"/>
      <c r="J80" s="6"/>
      <c r="K80" s="61"/>
      <c r="L80" s="68"/>
      <c r="M80" s="61"/>
      <c r="N80" s="71"/>
      <c r="O80" s="71"/>
      <c r="P80" s="61"/>
      <c r="Q80" s="61"/>
      <c r="R80" s="61"/>
      <c r="S80" s="61"/>
      <c r="T80" s="61"/>
      <c r="U80" s="61"/>
      <c r="V80" s="61"/>
      <c r="W80" s="61"/>
      <c r="X80" s="3"/>
    </row>
    <row r="81" spans="1:24" ht="18.75" x14ac:dyDescent="0.3">
      <c r="A81" s="3"/>
      <c r="B81" s="3"/>
      <c r="C81" s="91"/>
      <c r="D81" s="91"/>
      <c r="E81" s="4"/>
      <c r="F81" s="25"/>
      <c r="G81" s="4"/>
      <c r="H81" s="4"/>
      <c r="I81" s="3"/>
      <c r="J81" s="3"/>
      <c r="K81" s="58"/>
      <c r="L81" s="69"/>
      <c r="M81" s="58"/>
      <c r="N81" s="72"/>
      <c r="O81" s="72"/>
      <c r="P81" s="58"/>
      <c r="Q81" s="58"/>
      <c r="R81" s="58"/>
      <c r="S81" s="58"/>
      <c r="T81" s="58"/>
      <c r="U81" s="58"/>
      <c r="V81" s="58"/>
      <c r="W81" s="58"/>
      <c r="X81" s="3"/>
    </row>
    <row r="82" spans="1:24" ht="18.75" x14ac:dyDescent="0.3">
      <c r="A82" s="8"/>
      <c r="B82" s="8" t="s">
        <v>79</v>
      </c>
      <c r="C82" s="92" t="s">
        <v>11</v>
      </c>
      <c r="D82" s="92">
        <v>1</v>
      </c>
      <c r="E82" s="9">
        <v>35</v>
      </c>
      <c r="F82" s="27"/>
      <c r="G82" s="9"/>
      <c r="H82" s="9">
        <f>D82*E82</f>
        <v>35</v>
      </c>
      <c r="I82" s="8"/>
      <c r="J82" s="8"/>
      <c r="K82" s="62"/>
      <c r="L82" s="70"/>
      <c r="M82" s="62"/>
      <c r="N82" s="73"/>
      <c r="O82" s="73"/>
      <c r="P82" s="62"/>
      <c r="Q82" s="62"/>
      <c r="R82" s="62"/>
      <c r="S82" s="62"/>
      <c r="T82" s="62"/>
      <c r="U82" s="58"/>
      <c r="V82" s="62"/>
      <c r="W82" s="58"/>
      <c r="X82" s="3"/>
    </row>
    <row r="83" spans="1:24" ht="18.75" x14ac:dyDescent="0.3">
      <c r="A83" s="8"/>
      <c r="B83" s="8" t="s">
        <v>78</v>
      </c>
      <c r="C83" s="92" t="s">
        <v>16</v>
      </c>
      <c r="D83" s="92">
        <v>3</v>
      </c>
      <c r="E83" s="9">
        <v>80</v>
      </c>
      <c r="F83" s="27">
        <v>2</v>
      </c>
      <c r="G83" s="9">
        <f>E83*F83*0.2/1.12</f>
        <v>28.571428571428569</v>
      </c>
      <c r="H83" s="9">
        <f>(D83-F83)*E83 + (0.8*F83*E83)/1.12</f>
        <v>194.28571428571428</v>
      </c>
      <c r="I83" s="8"/>
      <c r="J83" s="8"/>
      <c r="K83" s="62"/>
      <c r="L83" s="70"/>
      <c r="M83" s="62"/>
      <c r="N83" s="73"/>
      <c r="O83" s="73"/>
      <c r="P83" s="62"/>
      <c r="Q83" s="62"/>
      <c r="R83" s="62"/>
      <c r="S83" s="62"/>
      <c r="T83" s="62"/>
      <c r="U83" s="58"/>
      <c r="V83" s="62"/>
      <c r="W83" s="58"/>
      <c r="X83" s="3"/>
    </row>
    <row r="84" spans="1:24" x14ac:dyDescent="0.25">
      <c r="A84" s="6"/>
      <c r="B84" s="6"/>
      <c r="C84" s="6"/>
      <c r="D84" s="6"/>
      <c r="E84" s="7"/>
      <c r="F84" s="26"/>
      <c r="G84" s="7"/>
      <c r="H84" s="7">
        <f>SUM(H82:H83)</f>
        <v>229.28571428571428</v>
      </c>
      <c r="I84" s="6" t="s">
        <v>9</v>
      </c>
      <c r="J84" s="6"/>
      <c r="K84" s="61">
        <f>(D82*E82)+(D83*E83)</f>
        <v>275</v>
      </c>
      <c r="L84" s="68">
        <f>H84</f>
        <v>229.28571428571428</v>
      </c>
      <c r="M84" s="61">
        <f>K84-O84-P84-R84</f>
        <v>216.96428571428572</v>
      </c>
      <c r="N84" s="71">
        <f>(E82+E83)/1.12</f>
        <v>102.67857142857142</v>
      </c>
      <c r="O84" s="71">
        <f>(E82+E83)*0.12/1.12</f>
        <v>12.321428571428569</v>
      </c>
      <c r="P84" s="61">
        <f>(D83-F83)*E83*2*0.12/1.12</f>
        <v>17.142857142857142</v>
      </c>
      <c r="Q84" s="61">
        <f>(E83*2)/1.12</f>
        <v>142.85714285714283</v>
      </c>
      <c r="R84" s="63">
        <f>G83</f>
        <v>28.571428571428569</v>
      </c>
      <c r="S84" s="61">
        <v>0</v>
      </c>
      <c r="T84" s="61">
        <v>0</v>
      </c>
      <c r="U84" s="61">
        <v>0</v>
      </c>
      <c r="V84" s="61">
        <f>H84</f>
        <v>229.28571428571428</v>
      </c>
      <c r="W84" s="61">
        <v>0</v>
      </c>
      <c r="X84" s="3"/>
    </row>
    <row r="85" spans="1:24" ht="15.75" thickBot="1" x14ac:dyDescent="0.3">
      <c r="A85" s="3"/>
      <c r="B85" s="3"/>
      <c r="C85" s="3"/>
      <c r="D85" s="3"/>
      <c r="E85" s="4"/>
      <c r="F85" s="25"/>
      <c r="G85" s="4"/>
      <c r="H85" s="4"/>
      <c r="I85" s="3"/>
      <c r="J85" s="3"/>
      <c r="K85" s="58"/>
      <c r="L85" s="59"/>
      <c r="M85" s="58"/>
      <c r="N85" s="60"/>
      <c r="O85" s="60"/>
      <c r="P85" s="58"/>
      <c r="Q85" s="58"/>
      <c r="R85" s="58"/>
      <c r="S85" s="58"/>
      <c r="T85" s="58"/>
      <c r="U85" s="58"/>
      <c r="V85" s="58"/>
      <c r="W85" s="58"/>
      <c r="X85" s="3"/>
    </row>
    <row r="86" spans="1:24" ht="27" thickBot="1" x14ac:dyDescent="0.45">
      <c r="A86" s="3"/>
      <c r="B86" s="85" t="s">
        <v>48</v>
      </c>
      <c r="C86" s="77"/>
      <c r="D86" s="77"/>
      <c r="E86" s="78"/>
      <c r="F86" s="79"/>
      <c r="G86" s="78"/>
      <c r="H86" s="78"/>
      <c r="I86" s="80"/>
      <c r="J86" s="76"/>
      <c r="K86" s="81">
        <f>SUM(K4:K84)</f>
        <v>4056.4285714285716</v>
      </c>
      <c r="L86" s="82">
        <f>SUM(L4:L84)</f>
        <v>3793.3714285714286</v>
      </c>
      <c r="M86" s="81">
        <f>SUM(M4:M65)+SUM(M75:M84)+M74</f>
        <v>3424.5564285714295</v>
      </c>
      <c r="N86" s="83">
        <f>SUM(N4:N65)+SUM(N75:N84)+N74</f>
        <v>3073.4821428571422</v>
      </c>
      <c r="O86" s="83">
        <f>SUM(O4:O65)+SUM(O75:O84)+O74</f>
        <v>368.81785714285718</v>
      </c>
      <c r="P86" s="81">
        <f>SUM(P4:P84)</f>
        <v>39.910714285714278</v>
      </c>
      <c r="Q86" s="81">
        <f>SUM(Q4:Q84)</f>
        <v>332.58928571428567</v>
      </c>
      <c r="R86" s="81">
        <f t="shared" ref="R86:W86" si="0">SUM(R4:R84)</f>
        <v>236.71785714285716</v>
      </c>
      <c r="S86" s="81">
        <f t="shared" si="0"/>
        <v>71.428571428571416</v>
      </c>
      <c r="T86" s="81">
        <f t="shared" si="0"/>
        <v>13.571428571428571</v>
      </c>
      <c r="U86" s="84">
        <f t="shared" si="0"/>
        <v>10</v>
      </c>
      <c r="V86" s="67">
        <f t="shared" si="0"/>
        <v>3887.9464285714284</v>
      </c>
      <c r="W86" s="67">
        <f t="shared" si="0"/>
        <v>151.78571428571428</v>
      </c>
      <c r="X86" s="3"/>
    </row>
    <row r="87" spans="1:24" x14ac:dyDescent="0.25">
      <c r="A87" s="3"/>
      <c r="B87" s="3"/>
      <c r="C87" s="3"/>
      <c r="D87" s="3"/>
      <c r="E87" s="4"/>
      <c r="F87" s="25"/>
      <c r="G87" s="4"/>
      <c r="H87" s="4"/>
      <c r="I87" s="3"/>
      <c r="J87" s="3"/>
      <c r="K87" s="4"/>
      <c r="L87" s="4"/>
      <c r="M87" s="4"/>
      <c r="N87" s="4"/>
      <c r="O87" s="4"/>
      <c r="P87" s="4"/>
      <c r="Q87" s="4"/>
      <c r="R87" s="4"/>
      <c r="S87" s="4"/>
      <c r="T87" s="4"/>
      <c r="U87" s="4"/>
      <c r="V87" s="4"/>
      <c r="W87" s="4"/>
      <c r="X87" s="3"/>
    </row>
    <row r="88" spans="1:24" x14ac:dyDescent="0.25">
      <c r="U88" s="5"/>
      <c r="W88" s="24"/>
    </row>
    <row r="89" spans="1:24" x14ac:dyDescent="0.25">
      <c r="U89" s="5"/>
      <c r="W89" s="24"/>
    </row>
    <row r="90" spans="1:24" x14ac:dyDescent="0.25">
      <c r="U90" s="5"/>
      <c r="W90" s="24"/>
    </row>
    <row r="91" spans="1:24" x14ac:dyDescent="0.25">
      <c r="R91" s="24"/>
      <c r="U91" s="5"/>
      <c r="W91" s="5"/>
    </row>
    <row r="92" spans="1:24" x14ac:dyDescent="0.25">
      <c r="R92" s="24"/>
      <c r="U92" s="5"/>
      <c r="W92" s="5"/>
    </row>
  </sheetData>
  <sheetProtection algorithmName="SHA-512" hashValue="NRtNYQdrpXxSVFjWWrF+NtQMp9EEvsUmrDpctouInPF++qdwgDQn2ze1nrcEKwmp0Vnmz+tY58lROlx7Knh3TA==" saltValue="R3Y2rZ7fRO43/L2syZ2evw==" spinCount="100000" sheet="1" objects="1" scenarios="1" formatCells="0" formatColumns="0" formatRows="0"/>
  <mergeCells count="1">
    <mergeCell ref="A1:K1"/>
  </mergeCells>
  <pageMargins left="0.25" right="0.25"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19050</xdr:colOff>
                    <xdr:row>2</xdr:row>
                    <xdr:rowOff>180975</xdr:rowOff>
                  </from>
                  <to>
                    <xdr:col>1</xdr:col>
                    <xdr:colOff>371475</xdr:colOff>
                    <xdr:row>3</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28575</xdr:colOff>
                    <xdr:row>4</xdr:row>
                    <xdr:rowOff>180975</xdr:rowOff>
                  </from>
                  <to>
                    <xdr:col>1</xdr:col>
                    <xdr:colOff>381000</xdr:colOff>
                    <xdr:row>5</xdr:row>
                    <xdr:rowOff>152400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28575</xdr:colOff>
                    <xdr:row>6</xdr:row>
                    <xdr:rowOff>171450</xdr:rowOff>
                  </from>
                  <to>
                    <xdr:col>1</xdr:col>
                    <xdr:colOff>381000</xdr:colOff>
                    <xdr:row>7</xdr:row>
                    <xdr:rowOff>142875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38100</xdr:colOff>
                    <xdr:row>11</xdr:row>
                    <xdr:rowOff>180975</xdr:rowOff>
                  </from>
                  <to>
                    <xdr:col>1</xdr:col>
                    <xdr:colOff>390525</xdr:colOff>
                    <xdr:row>12</xdr:row>
                    <xdr:rowOff>152400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38100</xdr:colOff>
                    <xdr:row>15</xdr:row>
                    <xdr:rowOff>180975</xdr:rowOff>
                  </from>
                  <to>
                    <xdr:col>1</xdr:col>
                    <xdr:colOff>390525</xdr:colOff>
                    <xdr:row>16</xdr:row>
                    <xdr:rowOff>152400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47625</xdr:colOff>
                    <xdr:row>19</xdr:row>
                    <xdr:rowOff>180975</xdr:rowOff>
                  </from>
                  <to>
                    <xdr:col>1</xdr:col>
                    <xdr:colOff>390525</xdr:colOff>
                    <xdr:row>20</xdr:row>
                    <xdr:rowOff>152400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47625</xdr:colOff>
                    <xdr:row>21</xdr:row>
                    <xdr:rowOff>180975</xdr:rowOff>
                  </from>
                  <to>
                    <xdr:col>1</xdr:col>
                    <xdr:colOff>390525</xdr:colOff>
                    <xdr:row>22</xdr:row>
                    <xdr:rowOff>152400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57150</xdr:colOff>
                    <xdr:row>25</xdr:row>
                    <xdr:rowOff>180975</xdr:rowOff>
                  </from>
                  <to>
                    <xdr:col>1</xdr:col>
                    <xdr:colOff>419100</xdr:colOff>
                    <xdr:row>26</xdr:row>
                    <xdr:rowOff>152400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57150</xdr:colOff>
                    <xdr:row>29</xdr:row>
                    <xdr:rowOff>180975</xdr:rowOff>
                  </from>
                  <to>
                    <xdr:col>1</xdr:col>
                    <xdr:colOff>419100</xdr:colOff>
                    <xdr:row>30</xdr:row>
                    <xdr:rowOff>152400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9525</xdr:colOff>
                    <xdr:row>33</xdr:row>
                    <xdr:rowOff>180975</xdr:rowOff>
                  </from>
                  <to>
                    <xdr:col>1</xdr:col>
                    <xdr:colOff>342900</xdr:colOff>
                    <xdr:row>34</xdr:row>
                    <xdr:rowOff>152400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0</xdr:colOff>
                    <xdr:row>37</xdr:row>
                    <xdr:rowOff>190500</xdr:rowOff>
                  </from>
                  <to>
                    <xdr:col>1</xdr:col>
                    <xdr:colOff>342900</xdr:colOff>
                    <xdr:row>38</xdr:row>
                    <xdr:rowOff>152400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0</xdr:col>
                    <xdr:colOff>0</xdr:colOff>
                    <xdr:row>41</xdr:row>
                    <xdr:rowOff>180975</xdr:rowOff>
                  </from>
                  <to>
                    <xdr:col>1</xdr:col>
                    <xdr:colOff>342900</xdr:colOff>
                    <xdr:row>42</xdr:row>
                    <xdr:rowOff>152400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0</xdr:col>
                    <xdr:colOff>0</xdr:colOff>
                    <xdr:row>45</xdr:row>
                    <xdr:rowOff>180975</xdr:rowOff>
                  </from>
                  <to>
                    <xdr:col>1</xdr:col>
                    <xdr:colOff>342900</xdr:colOff>
                    <xdr:row>46</xdr:row>
                    <xdr:rowOff>152400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0</xdr:col>
                    <xdr:colOff>0</xdr:colOff>
                    <xdr:row>49</xdr:row>
                    <xdr:rowOff>180975</xdr:rowOff>
                  </from>
                  <to>
                    <xdr:col>1</xdr:col>
                    <xdr:colOff>342900</xdr:colOff>
                    <xdr:row>50</xdr:row>
                    <xdr:rowOff>152400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0</xdr:col>
                    <xdr:colOff>0</xdr:colOff>
                    <xdr:row>53</xdr:row>
                    <xdr:rowOff>180975</xdr:rowOff>
                  </from>
                  <to>
                    <xdr:col>1</xdr:col>
                    <xdr:colOff>342900</xdr:colOff>
                    <xdr:row>54</xdr:row>
                    <xdr:rowOff>152400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0</xdr:col>
                    <xdr:colOff>0</xdr:colOff>
                    <xdr:row>57</xdr:row>
                    <xdr:rowOff>190500</xdr:rowOff>
                  </from>
                  <to>
                    <xdr:col>1</xdr:col>
                    <xdr:colOff>342900</xdr:colOff>
                    <xdr:row>58</xdr:row>
                    <xdr:rowOff>152400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0</xdr:col>
                    <xdr:colOff>0</xdr:colOff>
                    <xdr:row>61</xdr:row>
                    <xdr:rowOff>180975</xdr:rowOff>
                  </from>
                  <to>
                    <xdr:col>1</xdr:col>
                    <xdr:colOff>342900</xdr:colOff>
                    <xdr:row>62</xdr:row>
                    <xdr:rowOff>152400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0</xdr:col>
                    <xdr:colOff>0</xdr:colOff>
                    <xdr:row>65</xdr:row>
                    <xdr:rowOff>190500</xdr:rowOff>
                  </from>
                  <to>
                    <xdr:col>1</xdr:col>
                    <xdr:colOff>342900</xdr:colOff>
                    <xdr:row>66</xdr:row>
                    <xdr:rowOff>152400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0</xdr:col>
                    <xdr:colOff>0</xdr:colOff>
                    <xdr:row>73</xdr:row>
                    <xdr:rowOff>180975</xdr:rowOff>
                  </from>
                  <to>
                    <xdr:col>1</xdr:col>
                    <xdr:colOff>342900</xdr:colOff>
                    <xdr:row>74</xdr:row>
                    <xdr:rowOff>152400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0</xdr:col>
                    <xdr:colOff>0</xdr:colOff>
                    <xdr:row>76</xdr:row>
                    <xdr:rowOff>190500</xdr:rowOff>
                  </from>
                  <to>
                    <xdr:col>1</xdr:col>
                    <xdr:colOff>342900</xdr:colOff>
                    <xdr:row>77</xdr:row>
                    <xdr:rowOff>152400</xdr:rowOff>
                  </to>
                </anchor>
              </controlPr>
            </control>
          </mc:Choice>
        </mc:AlternateContent>
        <mc:AlternateContent xmlns:mc="http://schemas.openxmlformats.org/markup-compatibility/2006">
          <mc:Choice Requires="x14">
            <control shapeId="1060" r:id="rId24" name="Check Box 36">
              <controlPr defaultSize="0" autoFill="0" autoLine="0" autoPict="0">
                <anchor moveWithCells="1">
                  <from>
                    <xdr:col>0</xdr:col>
                    <xdr:colOff>19050</xdr:colOff>
                    <xdr:row>80</xdr:row>
                    <xdr:rowOff>180975</xdr:rowOff>
                  </from>
                  <to>
                    <xdr:col>1</xdr:col>
                    <xdr:colOff>371475</xdr:colOff>
                    <xdr:row>81</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13"/>
  <sheetViews>
    <sheetView zoomScale="70" zoomScaleNormal="70" workbookViewId="0">
      <pane xSplit="8" ySplit="3" topLeftCell="AZ4" activePane="bottomRight" state="frozen"/>
      <selection pane="topRight" activeCell="H1" sqref="H1"/>
      <selection pane="bottomLeft" activeCell="A3" sqref="A3"/>
      <selection pane="bottomRight" activeCell="N22" sqref="N22"/>
    </sheetView>
  </sheetViews>
  <sheetFormatPr defaultRowHeight="15" outlineLevelCol="1" x14ac:dyDescent="0.25"/>
  <cols>
    <col min="1" max="1" width="6.140625" style="11" customWidth="1"/>
    <col min="2" max="2" width="15.140625" style="11" bestFit="1" customWidth="1"/>
    <col min="3" max="3" width="26.7109375" style="11" bestFit="1" customWidth="1"/>
    <col min="4" max="4" width="23.42578125" style="11" bestFit="1" customWidth="1"/>
    <col min="5" max="5" width="6.7109375" style="11" bestFit="1" customWidth="1"/>
    <col min="6" max="6" width="8.140625" style="12" customWidth="1"/>
    <col min="7" max="7" width="24.85546875" style="28" hidden="1" customWidth="1" outlineLevel="1"/>
    <col min="8" max="8" width="17.28515625" style="12" hidden="1" customWidth="1" outlineLevel="1"/>
    <col min="9" max="9" width="11" style="12" customWidth="1" collapsed="1"/>
    <col min="10" max="10" width="19" style="11" customWidth="1" outlineLevel="1"/>
    <col min="11" max="11" width="8.7109375" style="11" customWidth="1" outlineLevel="1"/>
    <col min="12" max="12" width="15.140625" style="12" bestFit="1" customWidth="1"/>
    <col min="13" max="13" width="34.42578125" style="12" bestFit="1" customWidth="1"/>
    <col min="14" max="14" width="18.85546875" style="12" bestFit="1" customWidth="1"/>
    <col min="15" max="15" width="17" style="12" bestFit="1" customWidth="1"/>
    <col min="16" max="16" width="14.28515625" style="12" bestFit="1" customWidth="1"/>
    <col min="17" max="17" width="16.7109375" style="12" customWidth="1" outlineLevel="1"/>
    <col min="18" max="18" width="21.140625" style="12" customWidth="1" outlineLevel="1"/>
    <col min="19" max="19" width="13" style="12" bestFit="1" customWidth="1"/>
    <col min="20" max="20" width="14.28515625" style="12" bestFit="1" customWidth="1" collapsed="1"/>
    <col min="21" max="21" width="14.85546875" style="12" bestFit="1" customWidth="1"/>
    <col min="22" max="22" width="10" style="24" bestFit="1" customWidth="1"/>
    <col min="23" max="23" width="12.5703125" style="12" hidden="1" customWidth="1" outlineLevel="1"/>
    <col min="24" max="24" width="17.140625" style="12" hidden="1" customWidth="1" outlineLevel="1"/>
    <col min="25" max="25" width="9.140625" style="5" collapsed="1"/>
    <col min="26" max="26" width="12.5703125" style="5" customWidth="1" outlineLevel="1"/>
    <col min="27" max="27" width="19.5703125" style="163" customWidth="1" outlineLevel="1"/>
    <col min="28" max="28" width="17" style="119" customWidth="1" outlineLevel="1"/>
    <col min="29" max="29" width="17" style="163" customWidth="1" outlineLevel="1"/>
    <col min="30" max="30" width="14.28515625" style="123" customWidth="1" outlineLevel="1"/>
    <col min="31" max="31" width="16.85546875" style="5" customWidth="1" outlineLevel="1"/>
    <col min="32" max="32" width="22.85546875" style="5" customWidth="1" outlineLevel="1"/>
    <col min="33" max="33" width="18" style="5" customWidth="1" outlineLevel="1"/>
    <col min="34" max="34" width="15.5703125" style="5" customWidth="1" outlineLevel="1"/>
    <col min="35" max="35" width="15.28515625" style="5" customWidth="1" outlineLevel="1"/>
    <col min="36" max="36" width="12" style="5" customWidth="1" outlineLevel="1"/>
    <col min="37" max="37" width="9.140625" style="5"/>
    <col min="38" max="39" width="19.5703125" style="5" customWidth="1" outlineLevel="1"/>
    <col min="40" max="40" width="15.7109375" style="5" customWidth="1" outlineLevel="1"/>
    <col min="41" max="41" width="17" style="5" customWidth="1" outlineLevel="1"/>
    <col min="42" max="42" width="15.42578125" style="5" customWidth="1" outlineLevel="1"/>
    <col min="43" max="43" width="16.7109375" style="5" customWidth="1" outlineLevel="1"/>
    <col min="44" max="44" width="22.7109375" style="5" customWidth="1" outlineLevel="1"/>
    <col min="45" max="45" width="13.85546875" style="5" customWidth="1" outlineLevel="1"/>
    <col min="46" max="46" width="15.42578125" style="5" customWidth="1" outlineLevel="1"/>
    <col min="47" max="47" width="15.140625" style="5" customWidth="1" outlineLevel="1"/>
    <col min="48" max="48" width="11.85546875" style="5" customWidth="1" outlineLevel="1"/>
    <col min="49" max="49" width="9.140625" style="5"/>
    <col min="50" max="50" width="24" style="5" bestFit="1" customWidth="1"/>
    <col min="51" max="51" width="19.5703125" style="201" bestFit="1" customWidth="1"/>
    <col min="52" max="52" width="15.7109375" style="5" bestFit="1" customWidth="1"/>
    <col min="53" max="53" width="17" style="201" bestFit="1" customWidth="1"/>
    <col min="54" max="54" width="15.42578125" style="201" bestFit="1" customWidth="1"/>
    <col min="55" max="55" width="16.7109375" style="5" bestFit="1" customWidth="1"/>
    <col min="56" max="56" width="22.7109375" style="5" customWidth="1"/>
    <col min="57" max="57" width="20.85546875" style="5" bestFit="1" customWidth="1"/>
    <col min="58" max="58" width="15.42578125" style="5" bestFit="1" customWidth="1"/>
    <col min="59" max="59" width="15.140625" style="5" bestFit="1" customWidth="1"/>
    <col min="60" max="60" width="11.85546875" style="5" bestFit="1" customWidth="1"/>
    <col min="61" max="16384" width="9.140625" style="5"/>
  </cols>
  <sheetData>
    <row r="1" spans="1:60" ht="27.75" x14ac:dyDescent="0.5">
      <c r="A1" s="277" t="s">
        <v>199</v>
      </c>
      <c r="B1" s="277"/>
      <c r="C1" s="277"/>
      <c r="D1" s="277"/>
      <c r="E1" s="277"/>
      <c r="F1" s="277"/>
      <c r="G1" s="277"/>
      <c r="H1" s="277"/>
      <c r="I1" s="277"/>
      <c r="J1" s="277"/>
      <c r="K1" s="277"/>
      <c r="L1" s="277"/>
      <c r="M1" s="86" t="s">
        <v>144</v>
      </c>
      <c r="N1" s="88" t="s">
        <v>191</v>
      </c>
      <c r="O1" s="4"/>
      <c r="P1" s="4"/>
      <c r="Q1" s="4"/>
      <c r="R1" s="4"/>
      <c r="S1" s="4"/>
      <c r="T1" s="4"/>
      <c r="U1" s="4"/>
      <c r="V1" s="4"/>
      <c r="W1" s="4"/>
      <c r="X1" s="4"/>
      <c r="Y1" s="3"/>
      <c r="Z1" s="278" t="s">
        <v>348</v>
      </c>
      <c r="AA1" s="278"/>
      <c r="AB1" s="278"/>
      <c r="AC1" s="278"/>
      <c r="AD1" s="278"/>
      <c r="AE1" s="278"/>
      <c r="AF1" s="278"/>
      <c r="AG1" s="278"/>
      <c r="AH1" s="278"/>
      <c r="AI1" s="278"/>
      <c r="AJ1" s="278"/>
      <c r="AL1" s="278" t="s">
        <v>349</v>
      </c>
      <c r="AM1" s="278"/>
      <c r="AN1" s="278"/>
      <c r="AO1" s="278"/>
      <c r="AP1" s="278"/>
      <c r="AQ1" s="278"/>
      <c r="AR1" s="278"/>
      <c r="AS1" s="278"/>
      <c r="AT1" s="278"/>
      <c r="AU1" s="278"/>
      <c r="AV1" s="278"/>
      <c r="AX1" s="278" t="s">
        <v>351</v>
      </c>
      <c r="AY1" s="278"/>
      <c r="AZ1" s="278"/>
      <c r="BA1" s="278"/>
      <c r="BB1" s="278"/>
      <c r="BC1" s="278"/>
      <c r="BD1" s="278"/>
      <c r="BE1" s="278"/>
      <c r="BF1" s="278"/>
      <c r="BG1" s="278"/>
      <c r="BH1" s="278"/>
    </row>
    <row r="2" spans="1:60" ht="26.25" x14ac:dyDescent="0.5">
      <c r="A2" s="190"/>
      <c r="B2" s="190"/>
      <c r="C2" s="190"/>
      <c r="D2" s="190"/>
      <c r="E2" s="190"/>
      <c r="F2" s="190"/>
      <c r="G2" s="190"/>
      <c r="H2" s="190"/>
      <c r="I2" s="190"/>
      <c r="J2" s="190"/>
      <c r="K2" s="190"/>
      <c r="L2" s="190"/>
      <c r="M2" s="86"/>
      <c r="N2" s="88"/>
      <c r="O2" s="4"/>
      <c r="P2" s="4"/>
      <c r="Q2" s="4"/>
      <c r="R2" s="4"/>
      <c r="S2" s="4"/>
      <c r="T2" s="4"/>
      <c r="U2" s="4"/>
      <c r="V2" s="4"/>
      <c r="W2" s="4"/>
      <c r="X2" s="4"/>
      <c r="Y2" s="3"/>
      <c r="Z2" s="189"/>
      <c r="AA2" s="189"/>
      <c r="AB2" s="189"/>
      <c r="AC2" s="189"/>
      <c r="AD2" s="189"/>
      <c r="AE2" s="189"/>
      <c r="AF2" s="189"/>
      <c r="AG2" s="189"/>
      <c r="AH2" s="189"/>
      <c r="AI2" s="189"/>
      <c r="AJ2" s="189"/>
      <c r="AL2" s="185" t="s">
        <v>144</v>
      </c>
      <c r="AM2" s="186" t="s">
        <v>144</v>
      </c>
      <c r="AN2" s="186" t="s">
        <v>191</v>
      </c>
      <c r="AO2" s="187"/>
      <c r="AP2" s="187" t="s">
        <v>350</v>
      </c>
      <c r="AQ2" s="188" t="s">
        <v>353</v>
      </c>
      <c r="AR2" s="188"/>
      <c r="AS2" s="188" t="s">
        <v>193</v>
      </c>
      <c r="AT2" s="188" t="s">
        <v>6</v>
      </c>
      <c r="AU2" s="188" t="s">
        <v>194</v>
      </c>
      <c r="AV2" s="188" t="s">
        <v>195</v>
      </c>
      <c r="AX2" s="185" t="s">
        <v>354</v>
      </c>
      <c r="AY2" s="186" t="s">
        <v>352</v>
      </c>
      <c r="AZ2" s="186" t="s">
        <v>191</v>
      </c>
      <c r="BA2" s="187"/>
      <c r="BB2" s="187" t="s">
        <v>350</v>
      </c>
      <c r="BC2" s="188" t="s">
        <v>353</v>
      </c>
      <c r="BD2" s="188"/>
      <c r="BE2" s="188" t="s">
        <v>355</v>
      </c>
      <c r="BF2" s="188" t="s">
        <v>6</v>
      </c>
      <c r="BG2" s="188" t="s">
        <v>194</v>
      </c>
      <c r="BH2" s="188" t="s">
        <v>195</v>
      </c>
    </row>
    <row r="3" spans="1:60" s="2" customFormat="1" ht="27" x14ac:dyDescent="0.5">
      <c r="A3" s="149" t="s">
        <v>0</v>
      </c>
      <c r="B3" s="149"/>
      <c r="C3" s="149" t="s">
        <v>7</v>
      </c>
      <c r="D3" s="150" t="s">
        <v>44</v>
      </c>
      <c r="E3" s="151" t="s">
        <v>1</v>
      </c>
      <c r="F3" s="122" t="s">
        <v>19</v>
      </c>
      <c r="G3" s="152" t="s">
        <v>77</v>
      </c>
      <c r="H3" s="122" t="s">
        <v>74</v>
      </c>
      <c r="I3" s="122" t="s">
        <v>8</v>
      </c>
      <c r="J3" s="149" t="s">
        <v>39</v>
      </c>
      <c r="K3" s="149"/>
      <c r="L3" s="120" t="s">
        <v>198</v>
      </c>
      <c r="M3" s="120" t="s">
        <v>3</v>
      </c>
      <c r="N3" s="120" t="s">
        <v>192</v>
      </c>
      <c r="O3" s="121" t="s">
        <v>196</v>
      </c>
      <c r="P3" s="121" t="s">
        <v>197</v>
      </c>
      <c r="Q3" s="122" t="s">
        <v>4</v>
      </c>
      <c r="R3" s="122" t="s">
        <v>5</v>
      </c>
      <c r="S3" s="122" t="s">
        <v>193</v>
      </c>
      <c r="T3" s="122" t="s">
        <v>6</v>
      </c>
      <c r="U3" s="122" t="s">
        <v>194</v>
      </c>
      <c r="V3" s="122" t="s">
        <v>195</v>
      </c>
      <c r="W3" s="122" t="s">
        <v>2</v>
      </c>
      <c r="X3" s="122" t="s">
        <v>75</v>
      </c>
      <c r="Y3" s="153"/>
      <c r="Z3" s="179" t="s">
        <v>48</v>
      </c>
      <c r="AA3" s="180" t="s">
        <v>144</v>
      </c>
      <c r="AB3" s="180" t="s">
        <v>191</v>
      </c>
      <c r="AC3" s="181" t="s">
        <v>196</v>
      </c>
      <c r="AD3" s="181" t="s">
        <v>197</v>
      </c>
      <c r="AE3" s="182" t="s">
        <v>4</v>
      </c>
      <c r="AF3" s="182" t="s">
        <v>5</v>
      </c>
      <c r="AG3" s="182" t="s">
        <v>193</v>
      </c>
      <c r="AH3" s="182" t="s">
        <v>6</v>
      </c>
      <c r="AI3" s="182" t="s">
        <v>194</v>
      </c>
      <c r="AJ3" s="182" t="s">
        <v>195</v>
      </c>
      <c r="AL3" s="179" t="s">
        <v>48</v>
      </c>
      <c r="AM3" s="180" t="s">
        <v>144</v>
      </c>
      <c r="AN3" s="180" t="s">
        <v>191</v>
      </c>
      <c r="AO3" s="181" t="s">
        <v>196</v>
      </c>
      <c r="AP3" s="181" t="s">
        <v>197</v>
      </c>
      <c r="AQ3" s="182" t="s">
        <v>4</v>
      </c>
      <c r="AR3" s="182" t="s">
        <v>5</v>
      </c>
      <c r="AS3" s="182" t="s">
        <v>193</v>
      </c>
      <c r="AT3" s="182" t="s">
        <v>6</v>
      </c>
      <c r="AU3" s="182" t="s">
        <v>194</v>
      </c>
      <c r="AV3" s="182" t="s">
        <v>195</v>
      </c>
      <c r="AX3" s="179" t="s">
        <v>48</v>
      </c>
      <c r="AY3" s="180" t="s">
        <v>144</v>
      </c>
      <c r="AZ3" s="180" t="s">
        <v>191</v>
      </c>
      <c r="BA3" s="181" t="s">
        <v>196</v>
      </c>
      <c r="BB3" s="181" t="s">
        <v>197</v>
      </c>
      <c r="BC3" s="182" t="s">
        <v>4</v>
      </c>
      <c r="BD3" s="182" t="s">
        <v>5</v>
      </c>
      <c r="BE3" s="182" t="s">
        <v>193</v>
      </c>
      <c r="BF3" s="182" t="s">
        <v>6</v>
      </c>
      <c r="BG3" s="182" t="s">
        <v>194</v>
      </c>
      <c r="BH3" s="182" t="s">
        <v>195</v>
      </c>
    </row>
    <row r="4" spans="1:60" ht="18.75" x14ac:dyDescent="0.3">
      <c r="A4" s="3"/>
      <c r="B4" s="3"/>
      <c r="C4" s="3"/>
      <c r="D4" s="3"/>
      <c r="E4" s="91"/>
      <c r="F4" s="4"/>
      <c r="G4" s="25"/>
      <c r="H4" s="4"/>
      <c r="I4" s="4"/>
      <c r="J4" s="3"/>
      <c r="K4" s="3"/>
      <c r="L4" s="58"/>
      <c r="M4" s="59"/>
      <c r="N4" s="58"/>
      <c r="O4" s="60"/>
      <c r="P4" s="60"/>
      <c r="Q4" s="58"/>
      <c r="R4" s="58"/>
      <c r="S4" s="58"/>
      <c r="T4" s="58"/>
      <c r="U4" s="58"/>
      <c r="V4" s="58"/>
      <c r="W4" s="58"/>
      <c r="X4" s="58"/>
      <c r="Y4" s="3"/>
      <c r="Z4" s="137"/>
      <c r="AA4" s="158"/>
      <c r="AB4" s="146"/>
      <c r="AC4" s="161"/>
      <c r="AD4" s="162"/>
      <c r="AE4" s="137"/>
      <c r="AF4" s="137"/>
      <c r="AG4" s="137"/>
      <c r="AH4" s="137"/>
      <c r="AI4" s="137"/>
      <c r="AJ4" s="137"/>
      <c r="AL4" s="3"/>
      <c r="AM4" s="155"/>
      <c r="AN4" s="3"/>
      <c r="AO4" s="154"/>
      <c r="AP4" s="154"/>
      <c r="AQ4" s="3"/>
      <c r="AR4" s="3"/>
      <c r="AS4" s="3"/>
      <c r="AT4" s="3"/>
      <c r="AU4" s="3"/>
      <c r="AV4" s="3"/>
      <c r="AX4" s="3"/>
      <c r="AY4" s="200"/>
      <c r="AZ4" s="3"/>
      <c r="BA4" s="199"/>
      <c r="BB4" s="199"/>
      <c r="BC4" s="3"/>
      <c r="BD4" s="3"/>
      <c r="BE4" s="3"/>
      <c r="BF4" s="3"/>
      <c r="BG4" s="3"/>
      <c r="BH4" s="3"/>
    </row>
    <row r="5" spans="1:60" ht="18.75" x14ac:dyDescent="0.3">
      <c r="A5" s="3"/>
      <c r="B5" s="136" t="s">
        <v>347</v>
      </c>
      <c r="C5" s="137"/>
      <c r="D5" s="137"/>
      <c r="E5" s="138"/>
      <c r="F5" s="139"/>
      <c r="G5" s="140"/>
      <c r="H5" s="139"/>
      <c r="I5" s="183">
        <f>E5*F5</f>
        <v>0</v>
      </c>
      <c r="J5" s="184" t="s">
        <v>9</v>
      </c>
      <c r="K5" s="184"/>
      <c r="L5" s="143">
        <v>80</v>
      </c>
      <c r="M5" s="144">
        <v>80</v>
      </c>
      <c r="N5" s="143">
        <v>71.428571428571416</v>
      </c>
      <c r="O5" s="144">
        <v>71.428571428571416</v>
      </c>
      <c r="P5" s="144">
        <v>8.5714285714285712</v>
      </c>
      <c r="Q5" s="143">
        <v>0</v>
      </c>
      <c r="R5" s="143">
        <v>0</v>
      </c>
      <c r="S5" s="143">
        <v>0</v>
      </c>
      <c r="T5" s="143">
        <v>0</v>
      </c>
      <c r="U5" s="143">
        <v>0</v>
      </c>
      <c r="V5" s="143">
        <v>0</v>
      </c>
      <c r="W5" s="147"/>
      <c r="X5" s="147"/>
      <c r="Y5" s="148"/>
      <c r="Z5" s="143">
        <v>80</v>
      </c>
      <c r="AA5" s="144">
        <v>80</v>
      </c>
      <c r="AB5" s="143">
        <v>71.428571428571416</v>
      </c>
      <c r="AC5" s="144">
        <v>71.428571428571416</v>
      </c>
      <c r="AD5" s="144">
        <v>8.5714285714285712</v>
      </c>
      <c r="AE5" s="143">
        <v>0</v>
      </c>
      <c r="AF5" s="143">
        <v>0</v>
      </c>
      <c r="AG5" s="143">
        <v>0</v>
      </c>
      <c r="AH5" s="143">
        <v>0</v>
      </c>
      <c r="AI5" s="143">
        <v>0</v>
      </c>
      <c r="AJ5" s="143">
        <v>0</v>
      </c>
      <c r="AL5" s="143">
        <v>80</v>
      </c>
      <c r="AM5" s="144">
        <v>80</v>
      </c>
      <c r="AN5" s="143">
        <v>71.428571428571416</v>
      </c>
      <c r="AO5" s="144">
        <v>71.428571428571416</v>
      </c>
      <c r="AP5" s="144">
        <v>8.5714285714285712</v>
      </c>
      <c r="AQ5" s="143">
        <v>0</v>
      </c>
      <c r="AR5" s="143">
        <v>0</v>
      </c>
      <c r="AS5" s="143">
        <v>0</v>
      </c>
      <c r="AT5" s="143">
        <v>0</v>
      </c>
      <c r="AU5" s="143">
        <v>0</v>
      </c>
      <c r="AV5" s="143">
        <v>0</v>
      </c>
      <c r="AX5" s="143">
        <v>80</v>
      </c>
      <c r="AY5" s="144">
        <v>80</v>
      </c>
      <c r="AZ5" s="143">
        <v>71.428571428571416</v>
      </c>
      <c r="BA5" s="144">
        <v>71.428571428571416</v>
      </c>
      <c r="BB5" s="144">
        <v>8.5714285714285712</v>
      </c>
      <c r="BC5" s="143">
        <v>0</v>
      </c>
      <c r="BD5" s="143">
        <v>0</v>
      </c>
      <c r="BE5" s="143">
        <v>0</v>
      </c>
      <c r="BF5" s="143">
        <v>0</v>
      </c>
      <c r="BG5" s="143">
        <v>0</v>
      </c>
      <c r="BH5" s="143">
        <v>0</v>
      </c>
    </row>
    <row r="6" spans="1:60" ht="18.75" x14ac:dyDescent="0.3">
      <c r="A6" s="6"/>
      <c r="B6" s="124" t="s">
        <v>346</v>
      </c>
      <c r="C6" s="6" t="s">
        <v>52</v>
      </c>
      <c r="D6" s="90" t="s">
        <v>10</v>
      </c>
      <c r="E6" s="90">
        <v>1</v>
      </c>
      <c r="F6" s="7">
        <v>80</v>
      </c>
      <c r="G6" s="26"/>
      <c r="H6" s="7"/>
      <c r="I6" s="127">
        <f>E6*F6</f>
        <v>80</v>
      </c>
      <c r="J6" s="128" t="s">
        <v>9</v>
      </c>
      <c r="K6" s="128"/>
      <c r="L6" s="131">
        <v>80</v>
      </c>
      <c r="M6" s="132">
        <v>80</v>
      </c>
      <c r="N6" s="131">
        <v>71.428571428571416</v>
      </c>
      <c r="O6" s="132">
        <v>71.428571428571416</v>
      </c>
      <c r="P6" s="132">
        <v>8.5714285714285712</v>
      </c>
      <c r="Q6" s="131">
        <v>0</v>
      </c>
      <c r="R6" s="131">
        <v>0</v>
      </c>
      <c r="S6" s="131">
        <v>0</v>
      </c>
      <c r="T6" s="131">
        <v>0</v>
      </c>
      <c r="U6" s="131">
        <v>0</v>
      </c>
      <c r="V6" s="131">
        <v>0</v>
      </c>
      <c r="W6" s="125">
        <v>80</v>
      </c>
      <c r="X6" s="125">
        <v>0</v>
      </c>
      <c r="Y6" s="126"/>
      <c r="Z6" s="131">
        <v>80</v>
      </c>
      <c r="AA6" s="132">
        <v>80</v>
      </c>
      <c r="AB6" s="131">
        <v>71.428571428571416</v>
      </c>
      <c r="AC6" s="132">
        <v>71.428571428571416</v>
      </c>
      <c r="AD6" s="132">
        <v>8.5714285714285712</v>
      </c>
      <c r="AE6" s="131">
        <v>0</v>
      </c>
      <c r="AF6" s="131">
        <v>0</v>
      </c>
      <c r="AG6" s="131">
        <v>0</v>
      </c>
      <c r="AH6" s="131">
        <v>0</v>
      </c>
      <c r="AI6" s="131">
        <v>0</v>
      </c>
      <c r="AJ6" s="131">
        <v>0</v>
      </c>
      <c r="AL6" s="131">
        <v>80</v>
      </c>
      <c r="AM6" s="132">
        <v>80</v>
      </c>
      <c r="AN6" s="131">
        <v>71.428571428571416</v>
      </c>
      <c r="AO6" s="132">
        <v>71.428571428571416</v>
      </c>
      <c r="AP6" s="132">
        <v>8.5714285714285712</v>
      </c>
      <c r="AQ6" s="131">
        <v>0</v>
      </c>
      <c r="AR6" s="131">
        <v>0</v>
      </c>
      <c r="AS6" s="131">
        <v>0</v>
      </c>
      <c r="AT6" s="131">
        <v>0</v>
      </c>
      <c r="AU6" s="131">
        <v>0</v>
      </c>
      <c r="AV6" s="131">
        <v>0</v>
      </c>
      <c r="AX6" s="131">
        <v>80</v>
      </c>
      <c r="AY6" s="132">
        <v>80</v>
      </c>
      <c r="AZ6" s="131">
        <v>71.428571428571416</v>
      </c>
      <c r="BA6" s="132">
        <v>71.428571428571416</v>
      </c>
      <c r="BB6" s="132">
        <v>8.5714285714285712</v>
      </c>
      <c r="BC6" s="131">
        <v>0</v>
      </c>
      <c r="BD6" s="131">
        <v>0</v>
      </c>
      <c r="BE6" s="131">
        <v>0</v>
      </c>
      <c r="BF6" s="131">
        <v>0</v>
      </c>
      <c r="BG6" s="131">
        <v>0</v>
      </c>
      <c r="BH6" s="131">
        <v>0</v>
      </c>
    </row>
    <row r="7" spans="1:60" ht="18.75" x14ac:dyDescent="0.3">
      <c r="A7" s="3"/>
      <c r="B7" s="3"/>
      <c r="C7" s="3"/>
      <c r="D7" s="91"/>
      <c r="E7" s="91"/>
      <c r="F7" s="4"/>
      <c r="G7" s="25"/>
      <c r="H7" s="4"/>
      <c r="I7" s="4"/>
      <c r="J7" s="3"/>
      <c r="K7" s="3"/>
      <c r="L7" s="58"/>
      <c r="M7" s="69"/>
      <c r="N7" s="58"/>
      <c r="O7" s="72"/>
      <c r="P7" s="72"/>
      <c r="Q7" s="58"/>
      <c r="R7" s="58"/>
      <c r="S7" s="58"/>
      <c r="T7" s="58"/>
      <c r="U7" s="58"/>
      <c r="V7" s="58"/>
      <c r="W7" s="58"/>
      <c r="X7" s="58"/>
      <c r="Y7" s="3"/>
      <c r="Z7" s="137"/>
      <c r="AA7" s="158"/>
      <c r="AB7" s="146"/>
      <c r="AC7" s="161"/>
      <c r="AD7" s="162"/>
      <c r="AE7" s="137"/>
      <c r="AF7" s="137"/>
      <c r="AG7" s="137"/>
      <c r="AH7" s="137"/>
      <c r="AI7" s="137"/>
      <c r="AJ7" s="137"/>
      <c r="AL7" s="3"/>
      <c r="AM7" s="155"/>
      <c r="AN7" s="3"/>
      <c r="AO7" s="154"/>
      <c r="AP7" s="154"/>
      <c r="AQ7" s="3"/>
      <c r="AR7" s="3"/>
      <c r="AS7" s="3"/>
      <c r="AT7" s="3"/>
      <c r="AU7" s="3"/>
      <c r="AV7" s="3"/>
      <c r="AX7" s="3"/>
      <c r="AY7" s="200"/>
      <c r="AZ7" s="3"/>
      <c r="BA7" s="199"/>
      <c r="BB7" s="199"/>
      <c r="BC7" s="3"/>
      <c r="BD7" s="3"/>
      <c r="BE7" s="3"/>
      <c r="BF7" s="3"/>
      <c r="BG7" s="3"/>
      <c r="BH7" s="3"/>
    </row>
    <row r="8" spans="1:60" ht="18.75" x14ac:dyDescent="0.3">
      <c r="A8" s="3"/>
      <c r="B8" s="136" t="s">
        <v>347</v>
      </c>
      <c r="C8" s="137"/>
      <c r="D8" s="138"/>
      <c r="E8" s="138"/>
      <c r="F8" s="139"/>
      <c r="G8" s="140"/>
      <c r="H8" s="139"/>
      <c r="I8" s="141">
        <f>E8*F8</f>
        <v>0</v>
      </c>
      <c r="J8" s="142" t="s">
        <v>9</v>
      </c>
      <c r="K8" s="142"/>
      <c r="L8" s="143">
        <v>600</v>
      </c>
      <c r="M8" s="144">
        <v>600</v>
      </c>
      <c r="N8" s="143">
        <v>535.71428571428567</v>
      </c>
      <c r="O8" s="144">
        <v>535.71428571428567</v>
      </c>
      <c r="P8" s="144">
        <v>64.285714285714278</v>
      </c>
      <c r="Q8" s="143">
        <v>0</v>
      </c>
      <c r="R8" s="143">
        <v>0</v>
      </c>
      <c r="S8" s="143">
        <v>0</v>
      </c>
      <c r="T8" s="143">
        <v>0</v>
      </c>
      <c r="U8" s="143">
        <v>0</v>
      </c>
      <c r="V8" s="143">
        <v>0</v>
      </c>
      <c r="W8" s="145"/>
      <c r="X8" s="145"/>
      <c r="Y8" s="137"/>
      <c r="Z8" s="139">
        <f>Z5+L8</f>
        <v>680</v>
      </c>
      <c r="AA8" s="174">
        <f t="shared" ref="AA8:AJ8" si="0">AA5+M8</f>
        <v>680</v>
      </c>
      <c r="AB8" s="141">
        <f t="shared" si="0"/>
        <v>607.14285714285711</v>
      </c>
      <c r="AC8" s="174">
        <f t="shared" si="0"/>
        <v>607.14285714285711</v>
      </c>
      <c r="AD8" s="174">
        <f t="shared" si="0"/>
        <v>72.857142857142847</v>
      </c>
      <c r="AE8" s="139">
        <f t="shared" si="0"/>
        <v>0</v>
      </c>
      <c r="AF8" s="139">
        <f t="shared" si="0"/>
        <v>0</v>
      </c>
      <c r="AG8" s="139">
        <f t="shared" si="0"/>
        <v>0</v>
      </c>
      <c r="AH8" s="139">
        <f t="shared" si="0"/>
        <v>0</v>
      </c>
      <c r="AI8" s="139">
        <f t="shared" si="0"/>
        <v>0</v>
      </c>
      <c r="AJ8" s="139">
        <f t="shared" si="0"/>
        <v>0</v>
      </c>
      <c r="AL8" s="143">
        <v>600</v>
      </c>
      <c r="AM8" s="144">
        <v>600</v>
      </c>
      <c r="AN8" s="143">
        <v>535.71428571428567</v>
      </c>
      <c r="AO8" s="144">
        <v>535.71428571428567</v>
      </c>
      <c r="AP8" s="144">
        <v>64.285714285714278</v>
      </c>
      <c r="AQ8" s="143">
        <v>0</v>
      </c>
      <c r="AR8" s="143">
        <v>0</v>
      </c>
      <c r="AS8" s="143">
        <v>0</v>
      </c>
      <c r="AT8" s="143">
        <v>0</v>
      </c>
      <c r="AU8" s="143">
        <v>0</v>
      </c>
      <c r="AV8" s="143">
        <v>0</v>
      </c>
      <c r="AX8" s="139">
        <v>680</v>
      </c>
      <c r="AY8" s="174">
        <v>680</v>
      </c>
      <c r="AZ8" s="141">
        <v>607.14285714285711</v>
      </c>
      <c r="BA8" s="174">
        <v>607.14285714285711</v>
      </c>
      <c r="BB8" s="174">
        <v>72.857142857142847</v>
      </c>
      <c r="BC8" s="139">
        <v>0</v>
      </c>
      <c r="BD8" s="139">
        <v>0</v>
      </c>
      <c r="BE8" s="139">
        <v>0</v>
      </c>
      <c r="BF8" s="139">
        <v>0</v>
      </c>
      <c r="BG8" s="139">
        <v>0</v>
      </c>
      <c r="BH8" s="139">
        <v>0</v>
      </c>
    </row>
    <row r="9" spans="1:60" ht="18.75" x14ac:dyDescent="0.3">
      <c r="A9" s="6"/>
      <c r="B9" s="124" t="s">
        <v>346</v>
      </c>
      <c r="C9" s="6" t="s">
        <v>53</v>
      </c>
      <c r="D9" s="90" t="s">
        <v>12</v>
      </c>
      <c r="E9" s="90">
        <v>6</v>
      </c>
      <c r="F9" s="7">
        <v>100</v>
      </c>
      <c r="G9" s="26"/>
      <c r="H9" s="7"/>
      <c r="I9" s="127">
        <f>E9*F9</f>
        <v>600</v>
      </c>
      <c r="J9" s="128" t="s">
        <v>9</v>
      </c>
      <c r="K9" s="128"/>
      <c r="L9" s="131">
        <v>600</v>
      </c>
      <c r="M9" s="132">
        <v>600</v>
      </c>
      <c r="N9" s="131">
        <v>535.71428571428567</v>
      </c>
      <c r="O9" s="132">
        <v>535.71428571428567</v>
      </c>
      <c r="P9" s="132">
        <v>64.285714285714278</v>
      </c>
      <c r="Q9" s="131">
        <v>0</v>
      </c>
      <c r="R9" s="131">
        <v>0</v>
      </c>
      <c r="S9" s="131">
        <v>0</v>
      </c>
      <c r="T9" s="131">
        <v>0</v>
      </c>
      <c r="U9" s="131">
        <v>0</v>
      </c>
      <c r="V9" s="131">
        <v>0</v>
      </c>
      <c r="W9" s="131">
        <v>600</v>
      </c>
      <c r="X9" s="131">
        <v>0</v>
      </c>
      <c r="Y9" s="133"/>
      <c r="Z9" s="127">
        <f>Z6+L9</f>
        <v>680</v>
      </c>
      <c r="AA9" s="160">
        <f t="shared" ref="AA9:AJ9" si="1">AA6+M9</f>
        <v>680</v>
      </c>
      <c r="AB9" s="127">
        <f t="shared" si="1"/>
        <v>607.14285714285711</v>
      </c>
      <c r="AC9" s="160">
        <f t="shared" si="1"/>
        <v>607.14285714285711</v>
      </c>
      <c r="AD9" s="160">
        <f t="shared" si="1"/>
        <v>72.857142857142847</v>
      </c>
      <c r="AE9" s="127">
        <f t="shared" si="1"/>
        <v>0</v>
      </c>
      <c r="AF9" s="127">
        <f t="shared" si="1"/>
        <v>0</v>
      </c>
      <c r="AG9" s="127">
        <f t="shared" si="1"/>
        <v>0</v>
      </c>
      <c r="AH9" s="127">
        <f t="shared" si="1"/>
        <v>0</v>
      </c>
      <c r="AI9" s="127">
        <f t="shared" si="1"/>
        <v>0</v>
      </c>
      <c r="AJ9" s="127">
        <f t="shared" si="1"/>
        <v>0</v>
      </c>
      <c r="AL9" s="131">
        <v>600</v>
      </c>
      <c r="AM9" s="132">
        <v>600</v>
      </c>
      <c r="AN9" s="131">
        <v>535.71428571428567</v>
      </c>
      <c r="AO9" s="132">
        <v>535.71428571428567</v>
      </c>
      <c r="AP9" s="132">
        <v>64.285714285714278</v>
      </c>
      <c r="AQ9" s="131">
        <v>0</v>
      </c>
      <c r="AR9" s="131">
        <v>0</v>
      </c>
      <c r="AS9" s="131">
        <v>0</v>
      </c>
      <c r="AT9" s="131">
        <v>0</v>
      </c>
      <c r="AU9" s="131">
        <v>0</v>
      </c>
      <c r="AV9" s="131">
        <v>0</v>
      </c>
      <c r="AX9" s="127">
        <v>680</v>
      </c>
      <c r="AY9" s="193">
        <v>680</v>
      </c>
      <c r="AZ9" s="127">
        <v>607.14285714285711</v>
      </c>
      <c r="BA9" s="194">
        <v>607.14285714285711</v>
      </c>
      <c r="BB9" s="194">
        <v>72.857142857142847</v>
      </c>
      <c r="BC9" s="127">
        <v>0</v>
      </c>
      <c r="BD9" s="127">
        <v>0</v>
      </c>
      <c r="BE9" s="127">
        <v>0</v>
      </c>
      <c r="BF9" s="127">
        <v>0</v>
      </c>
      <c r="BG9" s="127">
        <v>0</v>
      </c>
      <c r="BH9" s="127">
        <v>0</v>
      </c>
    </row>
    <row r="10" spans="1:60" ht="18.75" x14ac:dyDescent="0.3">
      <c r="A10" s="3"/>
      <c r="B10" s="3"/>
      <c r="C10" s="3"/>
      <c r="D10" s="91"/>
      <c r="E10" s="91"/>
      <c r="F10" s="4"/>
      <c r="G10" s="25"/>
      <c r="H10" s="4"/>
      <c r="I10" s="4"/>
      <c r="J10" s="3"/>
      <c r="K10" s="3"/>
      <c r="L10" s="58"/>
      <c r="M10" s="69"/>
      <c r="N10" s="58"/>
      <c r="O10" s="72"/>
      <c r="P10" s="72"/>
      <c r="Q10" s="58"/>
      <c r="R10" s="58"/>
      <c r="S10" s="58"/>
      <c r="T10" s="58"/>
      <c r="U10" s="58"/>
      <c r="V10" s="58"/>
      <c r="W10" s="58"/>
      <c r="X10" s="58"/>
      <c r="Y10" s="3"/>
      <c r="Z10" s="137"/>
      <c r="AA10" s="158"/>
      <c r="AB10" s="146"/>
      <c r="AC10" s="161"/>
      <c r="AD10" s="162"/>
      <c r="AE10" s="137"/>
      <c r="AF10" s="137"/>
      <c r="AG10" s="137"/>
      <c r="AH10" s="137"/>
      <c r="AI10" s="137"/>
      <c r="AJ10" s="137"/>
      <c r="AL10" s="3"/>
      <c r="AM10" s="155"/>
      <c r="AN10" s="3"/>
      <c r="AO10" s="154"/>
      <c r="AP10" s="154"/>
      <c r="AQ10" s="3"/>
      <c r="AR10" s="3"/>
      <c r="AS10" s="3"/>
      <c r="AT10" s="3"/>
      <c r="AU10" s="3"/>
      <c r="AV10" s="3"/>
      <c r="AX10" s="3"/>
      <c r="AY10" s="200"/>
      <c r="AZ10" s="3"/>
      <c r="BA10" s="199"/>
      <c r="BB10" s="199"/>
      <c r="BC10" s="3"/>
      <c r="BD10" s="3"/>
      <c r="BE10" s="3"/>
      <c r="BF10" s="3"/>
      <c r="BG10" s="3"/>
      <c r="BH10" s="3"/>
    </row>
    <row r="11" spans="1:60" ht="18.75" x14ac:dyDescent="0.3">
      <c r="A11" s="8"/>
      <c r="B11" s="8"/>
      <c r="C11" s="8" t="s">
        <v>49</v>
      </c>
      <c r="D11" s="92" t="s">
        <v>13</v>
      </c>
      <c r="E11" s="92">
        <v>1</v>
      </c>
      <c r="F11" s="9">
        <v>10</v>
      </c>
      <c r="G11" s="27"/>
      <c r="H11" s="9"/>
      <c r="I11" s="9">
        <f>E11*F11</f>
        <v>10</v>
      </c>
      <c r="J11" s="8"/>
      <c r="K11" s="8"/>
      <c r="L11" s="62"/>
      <c r="M11" s="70"/>
      <c r="N11" s="62"/>
      <c r="O11" s="73"/>
      <c r="P11" s="73"/>
      <c r="Q11" s="62"/>
      <c r="R11" s="62"/>
      <c r="S11" s="62"/>
      <c r="T11" s="62"/>
      <c r="U11" s="62"/>
      <c r="V11" s="58"/>
      <c r="W11" s="62"/>
      <c r="X11" s="58"/>
      <c r="Y11" s="3"/>
      <c r="Z11" s="137"/>
      <c r="AA11" s="158"/>
      <c r="AB11" s="146"/>
      <c r="AC11" s="161"/>
      <c r="AD11" s="162"/>
      <c r="AE11" s="137"/>
      <c r="AF11" s="137"/>
      <c r="AG11" s="137"/>
      <c r="AH11" s="137"/>
      <c r="AI11" s="137"/>
      <c r="AJ11" s="137"/>
      <c r="AL11" s="3"/>
      <c r="AM11" s="155"/>
      <c r="AN11" s="3"/>
      <c r="AO11" s="154"/>
      <c r="AP11" s="154"/>
      <c r="AQ11" s="3"/>
      <c r="AR11" s="3"/>
      <c r="AS11" s="3"/>
      <c r="AT11" s="3"/>
      <c r="AU11" s="3"/>
      <c r="AV11" s="3"/>
      <c r="AX11" s="3"/>
      <c r="AY11" s="200"/>
      <c r="AZ11" s="3"/>
      <c r="BA11" s="199"/>
      <c r="BB11" s="199"/>
      <c r="BC11" s="3"/>
      <c r="BD11" s="3"/>
      <c r="BE11" s="3"/>
      <c r="BF11" s="3"/>
      <c r="BG11" s="3"/>
      <c r="BH11" s="3"/>
    </row>
    <row r="12" spans="1:60" ht="18.75" x14ac:dyDescent="0.3">
      <c r="A12" s="8"/>
      <c r="B12" s="8"/>
      <c r="C12" s="8" t="s">
        <v>188</v>
      </c>
      <c r="D12" s="92" t="s">
        <v>14</v>
      </c>
      <c r="E12" s="92">
        <v>4</v>
      </c>
      <c r="F12" s="9">
        <v>10</v>
      </c>
      <c r="G12" s="27"/>
      <c r="H12" s="9"/>
      <c r="I12" s="9">
        <f>E12*F12</f>
        <v>40</v>
      </c>
      <c r="J12" s="8"/>
      <c r="K12" s="8"/>
      <c r="L12" s="62"/>
      <c r="M12" s="70"/>
      <c r="N12" s="62"/>
      <c r="O12" s="73"/>
      <c r="P12" s="73"/>
      <c r="Q12" s="62"/>
      <c r="R12" s="62"/>
      <c r="S12" s="62"/>
      <c r="T12" s="62"/>
      <c r="U12" s="62"/>
      <c r="V12" s="58"/>
      <c r="W12" s="62"/>
      <c r="X12" s="58"/>
      <c r="Y12" s="3"/>
      <c r="Z12" s="137"/>
      <c r="AA12" s="158"/>
      <c r="AB12" s="146"/>
      <c r="AC12" s="161"/>
      <c r="AD12" s="162"/>
      <c r="AE12" s="137"/>
      <c r="AF12" s="137"/>
      <c r="AG12" s="137"/>
      <c r="AH12" s="137"/>
      <c r="AI12" s="137"/>
      <c r="AJ12" s="137"/>
      <c r="AL12" s="3"/>
      <c r="AM12" s="155"/>
      <c r="AN12" s="3"/>
      <c r="AO12" s="154"/>
      <c r="AP12" s="154"/>
      <c r="AQ12" s="3"/>
      <c r="AR12" s="3"/>
      <c r="AS12" s="3"/>
      <c r="AT12" s="3"/>
      <c r="AU12" s="3"/>
      <c r="AV12" s="3"/>
      <c r="AX12" s="3"/>
      <c r="AY12" s="200"/>
      <c r="AZ12" s="3"/>
      <c r="BA12" s="199"/>
      <c r="BB12" s="199"/>
      <c r="BC12" s="3"/>
      <c r="BD12" s="3"/>
      <c r="BE12" s="3"/>
      <c r="BF12" s="3"/>
      <c r="BG12" s="3"/>
      <c r="BH12" s="3"/>
    </row>
    <row r="13" spans="1:60" ht="18.75" x14ac:dyDescent="0.3">
      <c r="A13" s="8"/>
      <c r="B13" s="8"/>
      <c r="C13" s="8"/>
      <c r="D13" s="92" t="s">
        <v>187</v>
      </c>
      <c r="E13" s="92">
        <v>1</v>
      </c>
      <c r="F13" s="9">
        <v>10</v>
      </c>
      <c r="G13" s="27"/>
      <c r="H13" s="9"/>
      <c r="I13" s="9">
        <f>E13*F13</f>
        <v>10</v>
      </c>
      <c r="J13" s="8"/>
      <c r="K13" s="8"/>
      <c r="L13" s="62"/>
      <c r="M13" s="70"/>
      <c r="N13" s="62"/>
      <c r="O13" s="73"/>
      <c r="P13" s="73"/>
      <c r="Q13" s="62"/>
      <c r="R13" s="62"/>
      <c r="S13" s="62"/>
      <c r="T13" s="62"/>
      <c r="U13" s="62"/>
      <c r="V13" s="58"/>
      <c r="W13" s="62"/>
      <c r="X13" s="58"/>
      <c r="Y13" s="3"/>
      <c r="Z13" s="137"/>
      <c r="AA13" s="158"/>
      <c r="AB13" s="146"/>
      <c r="AC13" s="161"/>
      <c r="AD13" s="162"/>
      <c r="AE13" s="137"/>
      <c r="AF13" s="137"/>
      <c r="AG13" s="137"/>
      <c r="AH13" s="137"/>
      <c r="AI13" s="137"/>
      <c r="AJ13" s="137"/>
      <c r="AL13" s="3"/>
      <c r="AM13" s="155"/>
      <c r="AN13" s="3"/>
      <c r="AO13" s="154"/>
      <c r="AP13" s="154"/>
      <c r="AQ13" s="3"/>
      <c r="AR13" s="3"/>
      <c r="AS13" s="3"/>
      <c r="AT13" s="3"/>
      <c r="AU13" s="3"/>
      <c r="AV13" s="3"/>
      <c r="AX13" s="3"/>
      <c r="AY13" s="200"/>
      <c r="AZ13" s="3"/>
      <c r="BA13" s="199"/>
      <c r="BB13" s="199"/>
      <c r="BC13" s="3"/>
      <c r="BD13" s="3"/>
      <c r="BE13" s="3"/>
      <c r="BF13" s="3"/>
      <c r="BG13" s="3"/>
      <c r="BH13" s="3"/>
    </row>
    <row r="14" spans="1:60" ht="18.75" x14ac:dyDescent="0.3">
      <c r="A14" s="8"/>
      <c r="B14" s="136" t="s">
        <v>347</v>
      </c>
      <c r="C14" s="8"/>
      <c r="D14" s="92"/>
      <c r="E14" s="92"/>
      <c r="F14" s="9"/>
      <c r="G14" s="27"/>
      <c r="H14" s="9"/>
      <c r="I14" s="141">
        <f>SUM(I10:I12)</f>
        <v>50</v>
      </c>
      <c r="J14" s="142" t="s">
        <v>9</v>
      </c>
      <c r="K14" s="142"/>
      <c r="L14" s="143">
        <v>60</v>
      </c>
      <c r="M14" s="144">
        <v>60</v>
      </c>
      <c r="N14" s="143">
        <v>53.571428571428569</v>
      </c>
      <c r="O14" s="144">
        <v>53.571428571428569</v>
      </c>
      <c r="P14" s="144">
        <v>6.428571428571427</v>
      </c>
      <c r="Q14" s="143">
        <v>0</v>
      </c>
      <c r="R14" s="143">
        <v>0</v>
      </c>
      <c r="S14" s="143">
        <v>0</v>
      </c>
      <c r="T14" s="143">
        <v>0</v>
      </c>
      <c r="U14" s="143">
        <v>0</v>
      </c>
      <c r="V14" s="143">
        <v>0</v>
      </c>
      <c r="W14" s="62"/>
      <c r="X14" s="58"/>
      <c r="Y14" s="3"/>
      <c r="Z14" s="139">
        <f>Z8+L14</f>
        <v>740</v>
      </c>
      <c r="AA14" s="159">
        <f t="shared" ref="AA14:AJ14" si="2">AA8+M14</f>
        <v>740</v>
      </c>
      <c r="AB14" s="139">
        <f t="shared" si="2"/>
        <v>660.71428571428567</v>
      </c>
      <c r="AC14" s="159">
        <f t="shared" si="2"/>
        <v>660.71428571428567</v>
      </c>
      <c r="AD14" s="159">
        <f t="shared" si="2"/>
        <v>79.285714285714278</v>
      </c>
      <c r="AE14" s="139">
        <f t="shared" si="2"/>
        <v>0</v>
      </c>
      <c r="AF14" s="139">
        <f t="shared" si="2"/>
        <v>0</v>
      </c>
      <c r="AG14" s="139">
        <f t="shared" si="2"/>
        <v>0</v>
      </c>
      <c r="AH14" s="139">
        <f t="shared" si="2"/>
        <v>0</v>
      </c>
      <c r="AI14" s="139">
        <f t="shared" si="2"/>
        <v>0</v>
      </c>
      <c r="AJ14" s="139">
        <f t="shared" si="2"/>
        <v>0</v>
      </c>
      <c r="AL14" s="143">
        <v>60</v>
      </c>
      <c r="AM14" s="144">
        <v>60</v>
      </c>
      <c r="AN14" s="143">
        <v>53.571428571428569</v>
      </c>
      <c r="AO14" s="144">
        <v>53.571428571428569</v>
      </c>
      <c r="AP14" s="144">
        <v>6.428571428571427</v>
      </c>
      <c r="AQ14" s="143">
        <v>0</v>
      </c>
      <c r="AR14" s="143">
        <v>0</v>
      </c>
      <c r="AS14" s="143">
        <v>0</v>
      </c>
      <c r="AT14" s="143">
        <v>0</v>
      </c>
      <c r="AU14" s="143">
        <v>0</v>
      </c>
      <c r="AV14" s="143">
        <v>0</v>
      </c>
      <c r="AX14" s="139">
        <v>740</v>
      </c>
      <c r="AY14" s="159">
        <v>740</v>
      </c>
      <c r="AZ14" s="139">
        <v>660.71428571428567</v>
      </c>
      <c r="BA14" s="159">
        <v>660.71428571428567</v>
      </c>
      <c r="BB14" s="159">
        <v>79.285714285714278</v>
      </c>
      <c r="BC14" s="139">
        <v>0</v>
      </c>
      <c r="BD14" s="139">
        <v>0</v>
      </c>
      <c r="BE14" s="139">
        <v>0</v>
      </c>
      <c r="BF14" s="139">
        <v>0</v>
      </c>
      <c r="BG14" s="139">
        <v>0</v>
      </c>
      <c r="BH14" s="139">
        <v>0</v>
      </c>
    </row>
    <row r="15" spans="1:60" ht="18.75" x14ac:dyDescent="0.3">
      <c r="A15" s="6"/>
      <c r="B15" s="124" t="s">
        <v>346</v>
      </c>
      <c r="C15" s="6"/>
      <c r="D15" s="90"/>
      <c r="E15" s="90"/>
      <c r="F15" s="7"/>
      <c r="G15" s="26"/>
      <c r="H15" s="7"/>
      <c r="I15" s="127">
        <f>SUM(I11:I13)</f>
        <v>60</v>
      </c>
      <c r="J15" s="128" t="s">
        <v>9</v>
      </c>
      <c r="K15" s="128"/>
      <c r="L15" s="131">
        <v>60</v>
      </c>
      <c r="M15" s="132">
        <v>60</v>
      </c>
      <c r="N15" s="131">
        <v>53.571428571428569</v>
      </c>
      <c r="O15" s="132">
        <v>53.571428571428569</v>
      </c>
      <c r="P15" s="132">
        <v>6.428571428571427</v>
      </c>
      <c r="Q15" s="131">
        <v>0</v>
      </c>
      <c r="R15" s="131">
        <v>0</v>
      </c>
      <c r="S15" s="131">
        <v>0</v>
      </c>
      <c r="T15" s="131">
        <v>0</v>
      </c>
      <c r="U15" s="131">
        <v>0</v>
      </c>
      <c r="V15" s="131">
        <v>0</v>
      </c>
      <c r="W15" s="61">
        <v>60</v>
      </c>
      <c r="X15" s="61">
        <v>0</v>
      </c>
      <c r="Y15" s="3"/>
      <c r="Z15" s="127">
        <f>Z9+L15</f>
        <v>740</v>
      </c>
      <c r="AA15" s="160">
        <f t="shared" ref="AA15:AJ15" si="3">AA9+M15</f>
        <v>740</v>
      </c>
      <c r="AB15" s="127">
        <f t="shared" si="3"/>
        <v>660.71428571428567</v>
      </c>
      <c r="AC15" s="160">
        <f t="shared" si="3"/>
        <v>660.71428571428567</v>
      </c>
      <c r="AD15" s="160">
        <f t="shared" si="3"/>
        <v>79.285714285714278</v>
      </c>
      <c r="AE15" s="127">
        <f t="shared" si="3"/>
        <v>0</v>
      </c>
      <c r="AF15" s="127">
        <f t="shared" si="3"/>
        <v>0</v>
      </c>
      <c r="AG15" s="127">
        <f t="shared" si="3"/>
        <v>0</v>
      </c>
      <c r="AH15" s="127">
        <f t="shared" si="3"/>
        <v>0</v>
      </c>
      <c r="AI15" s="127">
        <f t="shared" si="3"/>
        <v>0</v>
      </c>
      <c r="AJ15" s="127">
        <f t="shared" si="3"/>
        <v>0</v>
      </c>
      <c r="AL15" s="131">
        <v>60</v>
      </c>
      <c r="AM15" s="132">
        <v>60</v>
      </c>
      <c r="AN15" s="131">
        <v>53.571428571428569</v>
      </c>
      <c r="AO15" s="132">
        <v>53.571428571428569</v>
      </c>
      <c r="AP15" s="132">
        <v>6.428571428571427</v>
      </c>
      <c r="AQ15" s="131">
        <v>0</v>
      </c>
      <c r="AR15" s="131">
        <v>0</v>
      </c>
      <c r="AS15" s="131">
        <v>0</v>
      </c>
      <c r="AT15" s="131">
        <v>0</v>
      </c>
      <c r="AU15" s="131">
        <v>0</v>
      </c>
      <c r="AV15" s="131">
        <v>0</v>
      </c>
      <c r="AX15" s="127">
        <v>740</v>
      </c>
      <c r="AY15" s="160">
        <v>740</v>
      </c>
      <c r="AZ15" s="127">
        <v>660.71428571428567</v>
      </c>
      <c r="BA15" s="160">
        <v>660.71428571428567</v>
      </c>
      <c r="BB15" s="160">
        <v>79.285714285714278</v>
      </c>
      <c r="BC15" s="127">
        <v>0</v>
      </c>
      <c r="BD15" s="127">
        <v>0</v>
      </c>
      <c r="BE15" s="127">
        <v>0</v>
      </c>
      <c r="BF15" s="127">
        <v>0</v>
      </c>
      <c r="BG15" s="127">
        <v>0</v>
      </c>
      <c r="BH15" s="127">
        <v>0</v>
      </c>
    </row>
    <row r="16" spans="1:60" ht="18.75" x14ac:dyDescent="0.3">
      <c r="A16" s="3"/>
      <c r="B16" s="3"/>
      <c r="C16" s="3"/>
      <c r="D16" s="91"/>
      <c r="E16" s="91"/>
      <c r="F16" s="4"/>
      <c r="G16" s="25"/>
      <c r="H16" s="4"/>
      <c r="I16" s="4"/>
      <c r="J16" s="3"/>
      <c r="K16" s="3"/>
      <c r="L16" s="58"/>
      <c r="M16" s="69"/>
      <c r="N16" s="58"/>
      <c r="O16" s="72"/>
      <c r="P16" s="72"/>
      <c r="Q16" s="58"/>
      <c r="R16" s="58"/>
      <c r="S16" s="58"/>
      <c r="T16" s="58"/>
      <c r="U16" s="58"/>
      <c r="V16" s="58"/>
      <c r="W16" s="58"/>
      <c r="X16" s="58"/>
      <c r="Y16" s="3"/>
      <c r="Z16" s="137"/>
      <c r="AA16" s="158"/>
      <c r="AB16" s="146"/>
      <c r="AC16" s="161"/>
      <c r="AD16" s="162"/>
      <c r="AE16" s="137"/>
      <c r="AF16" s="137"/>
      <c r="AG16" s="137"/>
      <c r="AH16" s="137"/>
      <c r="AI16" s="137"/>
      <c r="AJ16" s="137"/>
      <c r="AL16" s="3"/>
      <c r="AM16" s="155"/>
      <c r="AN16" s="3"/>
      <c r="AO16" s="154"/>
      <c r="AP16" s="154"/>
      <c r="AQ16" s="3"/>
      <c r="AR16" s="3"/>
      <c r="AS16" s="3"/>
      <c r="AT16" s="3"/>
      <c r="AU16" s="3"/>
      <c r="AV16" s="3"/>
      <c r="AX16" s="3"/>
      <c r="AY16" s="200"/>
      <c r="AZ16" s="3"/>
      <c r="BA16" s="199"/>
      <c r="BB16" s="199"/>
      <c r="BC16" s="3"/>
      <c r="BD16" s="3"/>
      <c r="BE16" s="3"/>
      <c r="BF16" s="3"/>
      <c r="BG16" s="3"/>
      <c r="BH16" s="3"/>
    </row>
    <row r="17" spans="1:60" ht="18.75" x14ac:dyDescent="0.3">
      <c r="A17" s="8"/>
      <c r="B17" s="8"/>
      <c r="C17" s="8" t="s">
        <v>17</v>
      </c>
      <c r="D17" s="92" t="s">
        <v>16</v>
      </c>
      <c r="E17" s="92">
        <v>1</v>
      </c>
      <c r="F17" s="9">
        <v>80</v>
      </c>
      <c r="G17" s="27"/>
      <c r="H17" s="9"/>
      <c r="I17" s="9">
        <f>(E17*F17)/1.12</f>
        <v>71.428571428571416</v>
      </c>
      <c r="J17" s="8"/>
      <c r="K17" s="8"/>
      <c r="L17" s="62"/>
      <c r="M17" s="70"/>
      <c r="N17" s="62"/>
      <c r="O17" s="73"/>
      <c r="P17" s="73"/>
      <c r="Q17" s="62"/>
      <c r="R17" s="62"/>
      <c r="S17" s="62"/>
      <c r="T17" s="62"/>
      <c r="U17" s="62"/>
      <c r="V17" s="58"/>
      <c r="W17" s="62"/>
      <c r="X17" s="58"/>
      <c r="Y17" s="3"/>
      <c r="Z17" s="137"/>
      <c r="AA17" s="158"/>
      <c r="AB17" s="146"/>
      <c r="AC17" s="161"/>
      <c r="AD17" s="162"/>
      <c r="AE17" s="137"/>
      <c r="AF17" s="137"/>
      <c r="AG17" s="137"/>
      <c r="AH17" s="137"/>
      <c r="AI17" s="137"/>
      <c r="AJ17" s="137"/>
      <c r="AL17" s="3"/>
      <c r="AM17" s="155"/>
      <c r="AN17" s="3"/>
      <c r="AO17" s="154"/>
      <c r="AP17" s="154"/>
      <c r="AQ17" s="3"/>
      <c r="AR17" s="3"/>
      <c r="AS17" s="3"/>
      <c r="AT17" s="3"/>
      <c r="AU17" s="3"/>
      <c r="AV17" s="3"/>
      <c r="AX17" s="3"/>
      <c r="AY17" s="200"/>
      <c r="AZ17" s="3"/>
      <c r="BA17" s="199"/>
      <c r="BB17" s="199"/>
      <c r="BC17" s="3"/>
      <c r="BD17" s="3"/>
      <c r="BE17" s="3"/>
      <c r="BF17" s="3"/>
      <c r="BG17" s="3"/>
      <c r="BH17" s="3"/>
    </row>
    <row r="18" spans="1:60" ht="18.75" x14ac:dyDescent="0.3">
      <c r="A18" s="8"/>
      <c r="B18" s="5"/>
      <c r="C18" s="8"/>
      <c r="D18" s="92" t="s">
        <v>11</v>
      </c>
      <c r="E18" s="92">
        <v>1</v>
      </c>
      <c r="F18" s="9">
        <v>35</v>
      </c>
      <c r="G18" s="27"/>
      <c r="H18" s="9"/>
      <c r="I18" s="9">
        <f>(E18*F18)/1.12</f>
        <v>31.249999999999996</v>
      </c>
      <c r="J18" s="8"/>
      <c r="K18" s="8"/>
      <c r="L18" s="62"/>
      <c r="M18" s="70"/>
      <c r="N18" s="62"/>
      <c r="O18" s="73"/>
      <c r="P18" s="73"/>
      <c r="Q18" s="62"/>
      <c r="R18" s="62"/>
      <c r="S18" s="62"/>
      <c r="T18" s="62"/>
      <c r="U18" s="62"/>
      <c r="V18" s="58"/>
      <c r="W18" s="62"/>
      <c r="X18" s="58"/>
      <c r="Y18" s="3"/>
      <c r="Z18" s="137"/>
      <c r="AA18" s="158"/>
      <c r="AB18" s="146"/>
      <c r="AC18" s="161"/>
      <c r="AD18" s="162"/>
      <c r="AE18" s="137"/>
      <c r="AF18" s="137"/>
      <c r="AG18" s="137"/>
      <c r="AH18" s="137"/>
      <c r="AI18" s="137"/>
      <c r="AJ18" s="137"/>
      <c r="AL18" s="3"/>
      <c r="AM18" s="155"/>
      <c r="AN18" s="3"/>
      <c r="AO18" s="154"/>
      <c r="AP18" s="154"/>
      <c r="AQ18" s="3"/>
      <c r="AR18" s="3"/>
      <c r="AS18" s="3"/>
      <c r="AT18" s="3"/>
      <c r="AU18" s="3"/>
      <c r="AV18" s="3"/>
      <c r="AX18" s="3"/>
      <c r="AY18" s="200"/>
      <c r="AZ18" s="3"/>
      <c r="BA18" s="199"/>
      <c r="BB18" s="199"/>
      <c r="BC18" s="3"/>
      <c r="BD18" s="3"/>
      <c r="BE18" s="3"/>
      <c r="BF18" s="3"/>
      <c r="BG18" s="3"/>
      <c r="BH18" s="3"/>
    </row>
    <row r="19" spans="1:60" ht="18.75" x14ac:dyDescent="0.3">
      <c r="A19" s="8"/>
      <c r="B19" s="136" t="s">
        <v>347</v>
      </c>
      <c r="C19" s="8"/>
      <c r="D19" s="92"/>
      <c r="E19" s="92"/>
      <c r="F19" s="9"/>
      <c r="G19" s="27"/>
      <c r="H19" s="9"/>
      <c r="I19" s="141">
        <f>+SUM(I16:I17)</f>
        <v>71.428571428571416</v>
      </c>
      <c r="J19" s="142" t="s">
        <v>9</v>
      </c>
      <c r="K19" s="142"/>
      <c r="L19" s="143">
        <v>115</v>
      </c>
      <c r="M19" s="144">
        <v>82.142857142857139</v>
      </c>
      <c r="N19" s="143">
        <v>82.142857142857139</v>
      </c>
      <c r="O19" s="144">
        <v>0</v>
      </c>
      <c r="P19" s="144">
        <v>0</v>
      </c>
      <c r="Q19" s="143">
        <v>12.321428571428569</v>
      </c>
      <c r="R19" s="143">
        <v>102.67857142857142</v>
      </c>
      <c r="S19" s="143">
        <v>20.535714285714285</v>
      </c>
      <c r="T19" s="143">
        <v>0</v>
      </c>
      <c r="U19" s="143">
        <v>0</v>
      </c>
      <c r="V19" s="143">
        <v>0</v>
      </c>
      <c r="W19" s="62"/>
      <c r="X19" s="58"/>
      <c r="Y19" s="3"/>
      <c r="Z19" s="139">
        <f>Z14+L19</f>
        <v>855</v>
      </c>
      <c r="AA19" s="159">
        <f t="shared" ref="AA19:AJ19" si="4">AA14+M19</f>
        <v>822.14285714285711</v>
      </c>
      <c r="AB19" s="139">
        <f t="shared" si="4"/>
        <v>742.85714285714278</v>
      </c>
      <c r="AC19" s="159">
        <f t="shared" si="4"/>
        <v>660.71428571428567</v>
      </c>
      <c r="AD19" s="159">
        <f t="shared" si="4"/>
        <v>79.285714285714278</v>
      </c>
      <c r="AE19" s="139">
        <f t="shared" si="4"/>
        <v>12.321428571428569</v>
      </c>
      <c r="AF19" s="139">
        <f t="shared" si="4"/>
        <v>102.67857142857142</v>
      </c>
      <c r="AG19" s="139">
        <f t="shared" si="4"/>
        <v>20.535714285714285</v>
      </c>
      <c r="AH19" s="139">
        <f t="shared" si="4"/>
        <v>0</v>
      </c>
      <c r="AI19" s="139">
        <f t="shared" si="4"/>
        <v>0</v>
      </c>
      <c r="AJ19" s="139">
        <f t="shared" si="4"/>
        <v>0</v>
      </c>
      <c r="AL19" s="143">
        <v>115</v>
      </c>
      <c r="AM19" s="144">
        <v>82.142857142857139</v>
      </c>
      <c r="AN19" s="143">
        <v>82.142857142857139</v>
      </c>
      <c r="AO19" s="144">
        <v>0</v>
      </c>
      <c r="AP19" s="144">
        <v>0</v>
      </c>
      <c r="AQ19" s="143">
        <v>12.321428571428569</v>
      </c>
      <c r="AR19" s="143">
        <v>102.67857142857142</v>
      </c>
      <c r="AS19" s="143">
        <v>20.535714285714285</v>
      </c>
      <c r="AT19" s="143">
        <v>0</v>
      </c>
      <c r="AU19" s="143">
        <v>0</v>
      </c>
      <c r="AV19" s="143">
        <v>0</v>
      </c>
      <c r="AX19" s="139">
        <v>855</v>
      </c>
      <c r="AY19" s="159">
        <v>822.14285714285711</v>
      </c>
      <c r="AZ19" s="139">
        <v>742.85714285714278</v>
      </c>
      <c r="BA19" s="159">
        <v>660.71428571428567</v>
      </c>
      <c r="BB19" s="159">
        <v>79.285714285714278</v>
      </c>
      <c r="BC19" s="139">
        <v>12.321428571428569</v>
      </c>
      <c r="BD19" s="139">
        <v>102.67857142857142</v>
      </c>
      <c r="BE19" s="139">
        <v>20.535714285714285</v>
      </c>
      <c r="BF19" s="139">
        <v>0</v>
      </c>
      <c r="BG19" s="139">
        <v>0</v>
      </c>
      <c r="BH19" s="139">
        <v>0</v>
      </c>
    </row>
    <row r="20" spans="1:60" ht="18.75" x14ac:dyDescent="0.3">
      <c r="A20" s="6"/>
      <c r="B20" s="124" t="s">
        <v>346</v>
      </c>
      <c r="C20" s="6"/>
      <c r="D20" s="90"/>
      <c r="E20" s="90"/>
      <c r="F20" s="7"/>
      <c r="G20" s="26"/>
      <c r="H20" s="7"/>
      <c r="I20" s="127">
        <f>+SUM(I17:I18)</f>
        <v>102.67857142857142</v>
      </c>
      <c r="J20" s="128" t="s">
        <v>9</v>
      </c>
      <c r="K20" s="128"/>
      <c r="L20" s="131">
        <v>115</v>
      </c>
      <c r="M20" s="132">
        <v>82.142857142857139</v>
      </c>
      <c r="N20" s="131">
        <v>82.142857142857139</v>
      </c>
      <c r="O20" s="132">
        <v>0</v>
      </c>
      <c r="P20" s="132">
        <v>0</v>
      </c>
      <c r="Q20" s="131">
        <v>12.321428571428569</v>
      </c>
      <c r="R20" s="131">
        <v>102.67857142857142</v>
      </c>
      <c r="S20" s="131">
        <v>20.535714285714285</v>
      </c>
      <c r="T20" s="131">
        <v>0</v>
      </c>
      <c r="U20" s="131">
        <v>0</v>
      </c>
      <c r="V20" s="131">
        <v>0</v>
      </c>
      <c r="W20" s="61">
        <v>102.67857142857142</v>
      </c>
      <c r="X20" s="61">
        <v>82.142857142857139</v>
      </c>
      <c r="Y20" s="3"/>
      <c r="Z20" s="131">
        <f>Z15+L20</f>
        <v>855</v>
      </c>
      <c r="AA20" s="132">
        <f t="shared" ref="AA20:AJ20" si="5">AA15+M20</f>
        <v>822.14285714285711</v>
      </c>
      <c r="AB20" s="131">
        <f t="shared" si="5"/>
        <v>742.85714285714278</v>
      </c>
      <c r="AC20" s="132">
        <f t="shared" si="5"/>
        <v>660.71428571428567</v>
      </c>
      <c r="AD20" s="132">
        <f t="shared" si="5"/>
        <v>79.285714285714278</v>
      </c>
      <c r="AE20" s="131">
        <f t="shared" si="5"/>
        <v>12.321428571428569</v>
      </c>
      <c r="AF20" s="131">
        <f t="shared" si="5"/>
        <v>102.67857142857142</v>
      </c>
      <c r="AG20" s="131">
        <f t="shared" si="5"/>
        <v>20.535714285714285</v>
      </c>
      <c r="AH20" s="131">
        <f t="shared" si="5"/>
        <v>0</v>
      </c>
      <c r="AI20" s="131">
        <f t="shared" si="5"/>
        <v>0</v>
      </c>
      <c r="AJ20" s="131">
        <f t="shared" si="5"/>
        <v>0</v>
      </c>
      <c r="AL20" s="131">
        <v>115</v>
      </c>
      <c r="AM20" s="132">
        <v>82.142857142857139</v>
      </c>
      <c r="AN20" s="131">
        <v>82.142857142857139</v>
      </c>
      <c r="AO20" s="132">
        <v>0</v>
      </c>
      <c r="AP20" s="132">
        <v>0</v>
      </c>
      <c r="AQ20" s="131">
        <v>12.321428571428569</v>
      </c>
      <c r="AR20" s="131">
        <v>102.67857142857142</v>
      </c>
      <c r="AS20" s="131">
        <v>20.535714285714285</v>
      </c>
      <c r="AT20" s="131">
        <v>0</v>
      </c>
      <c r="AU20" s="131">
        <v>0</v>
      </c>
      <c r="AV20" s="131">
        <v>0</v>
      </c>
      <c r="AX20" s="131">
        <v>855</v>
      </c>
      <c r="AY20" s="132">
        <v>822.14285714285711</v>
      </c>
      <c r="AZ20" s="131">
        <v>742.85714285714278</v>
      </c>
      <c r="BA20" s="132">
        <v>660.71428571428567</v>
      </c>
      <c r="BB20" s="132">
        <v>79.285714285714278</v>
      </c>
      <c r="BC20" s="131">
        <v>12.321428571428569</v>
      </c>
      <c r="BD20" s="131">
        <v>102.67857142857142</v>
      </c>
      <c r="BE20" s="131">
        <v>20.535714285714285</v>
      </c>
      <c r="BF20" s="131">
        <v>0</v>
      </c>
      <c r="BG20" s="131">
        <v>0</v>
      </c>
      <c r="BH20" s="131">
        <v>0</v>
      </c>
    </row>
    <row r="21" spans="1:60" ht="18.75" x14ac:dyDescent="0.3">
      <c r="A21" s="3"/>
      <c r="B21" s="3"/>
      <c r="C21" s="3"/>
      <c r="D21" s="91"/>
      <c r="E21" s="91"/>
      <c r="F21" s="4"/>
      <c r="G21" s="25"/>
      <c r="H21" s="4"/>
      <c r="I21" s="4"/>
      <c r="J21" s="3"/>
      <c r="K21" s="3"/>
      <c r="L21" s="58"/>
      <c r="M21" s="69"/>
      <c r="N21" s="58"/>
      <c r="O21" s="72"/>
      <c r="P21" s="72"/>
      <c r="Q21" s="58"/>
      <c r="R21" s="58"/>
      <c r="S21" s="58"/>
      <c r="T21" s="58"/>
      <c r="U21" s="58"/>
      <c r="V21" s="58"/>
      <c r="W21" s="58"/>
      <c r="X21" s="58"/>
      <c r="Y21" s="3"/>
      <c r="Z21" s="137"/>
      <c r="AA21" s="158"/>
      <c r="AB21" s="146"/>
      <c r="AC21" s="161"/>
      <c r="AD21" s="162"/>
      <c r="AE21" s="137"/>
      <c r="AF21" s="137"/>
      <c r="AG21" s="137"/>
      <c r="AH21" s="137"/>
      <c r="AI21" s="137"/>
      <c r="AJ21" s="137"/>
      <c r="AL21" s="3"/>
      <c r="AM21" s="155"/>
      <c r="AN21" s="3"/>
      <c r="AO21" s="154"/>
      <c r="AP21" s="154"/>
      <c r="AQ21" s="3"/>
      <c r="AR21" s="3"/>
      <c r="AS21" s="3"/>
      <c r="AT21" s="3"/>
      <c r="AU21" s="3"/>
      <c r="AV21" s="3"/>
      <c r="AX21" s="3"/>
      <c r="AY21" s="200"/>
      <c r="AZ21" s="3"/>
      <c r="BA21" s="199"/>
      <c r="BB21" s="199"/>
      <c r="BC21" s="3"/>
      <c r="BD21" s="3"/>
      <c r="BE21" s="3"/>
      <c r="BF21" s="3"/>
      <c r="BG21" s="3"/>
      <c r="BH21" s="3"/>
    </row>
    <row r="22" spans="1:60" ht="18.75" x14ac:dyDescent="0.3">
      <c r="A22" s="8"/>
      <c r="B22" s="8"/>
      <c r="C22" s="8" t="s">
        <v>50</v>
      </c>
      <c r="D22" s="92" t="s">
        <v>16</v>
      </c>
      <c r="E22" s="92">
        <v>1</v>
      </c>
      <c r="F22" s="9">
        <v>80</v>
      </c>
      <c r="G22" s="27"/>
      <c r="H22" s="9"/>
      <c r="I22" s="9">
        <f>(E22*F22)*(1.12*2-0.12*1)/(1.12*2)</f>
        <v>75.714285714285722</v>
      </c>
      <c r="J22" s="8"/>
      <c r="K22" s="8"/>
      <c r="L22" s="62"/>
      <c r="M22" s="70"/>
      <c r="N22" s="62"/>
      <c r="O22" s="73"/>
      <c r="P22" s="73"/>
      <c r="Q22" s="62"/>
      <c r="R22" s="62"/>
      <c r="S22" s="62"/>
      <c r="T22" s="62"/>
      <c r="U22" s="62"/>
      <c r="V22" s="58"/>
      <c r="W22" s="62"/>
      <c r="X22" s="58"/>
      <c r="Y22" s="3"/>
      <c r="Z22" s="137"/>
      <c r="AA22" s="158"/>
      <c r="AB22" s="146"/>
      <c r="AC22" s="161"/>
      <c r="AD22" s="162"/>
      <c r="AE22" s="137"/>
      <c r="AF22" s="137"/>
      <c r="AG22" s="137"/>
      <c r="AH22" s="137"/>
      <c r="AI22" s="137"/>
      <c r="AJ22" s="137"/>
      <c r="AL22" s="3"/>
      <c r="AM22" s="155"/>
      <c r="AN22" s="3"/>
      <c r="AO22" s="154"/>
      <c r="AP22" s="154"/>
      <c r="AQ22" s="3"/>
      <c r="AR22" s="3"/>
      <c r="AS22" s="3"/>
      <c r="AT22" s="3"/>
      <c r="AU22" s="3"/>
      <c r="AV22" s="3"/>
      <c r="AX22" s="3"/>
      <c r="AY22" s="200"/>
      <c r="AZ22" s="3"/>
      <c r="BA22" s="199"/>
      <c r="BB22" s="199"/>
      <c r="BC22" s="3"/>
      <c r="BD22" s="3"/>
      <c r="BE22" s="3"/>
      <c r="BF22" s="3"/>
      <c r="BG22" s="3"/>
      <c r="BH22" s="3"/>
    </row>
    <row r="23" spans="1:60" ht="18.75" x14ac:dyDescent="0.3">
      <c r="A23" s="8"/>
      <c r="B23" s="8"/>
      <c r="C23" s="8" t="s">
        <v>62</v>
      </c>
      <c r="D23" s="92" t="s">
        <v>11</v>
      </c>
      <c r="E23" s="92">
        <v>1</v>
      </c>
      <c r="F23" s="9">
        <v>35</v>
      </c>
      <c r="G23" s="27"/>
      <c r="H23" s="9"/>
      <c r="I23" s="9">
        <f>(E23*F23)*(1.12*2-0.12*1)/(1.12*2)</f>
        <v>33.125</v>
      </c>
      <c r="J23" s="8"/>
      <c r="K23" s="8"/>
      <c r="L23" s="62"/>
      <c r="M23" s="70"/>
      <c r="N23" s="62"/>
      <c r="O23" s="73"/>
      <c r="P23" s="73"/>
      <c r="Q23" s="62"/>
      <c r="R23" s="62"/>
      <c r="S23" s="62"/>
      <c r="T23" s="62"/>
      <c r="U23" s="62"/>
      <c r="V23" s="58"/>
      <c r="W23" s="62"/>
      <c r="X23" s="58"/>
      <c r="Y23" s="3"/>
      <c r="Z23" s="137"/>
      <c r="AA23" s="158"/>
      <c r="AB23" s="146"/>
      <c r="AC23" s="161"/>
      <c r="AD23" s="162"/>
      <c r="AE23" s="137"/>
      <c r="AF23" s="137"/>
      <c r="AG23" s="137"/>
      <c r="AH23" s="137"/>
      <c r="AI23" s="137"/>
      <c r="AJ23" s="137"/>
      <c r="AL23" s="3"/>
      <c r="AM23" s="155"/>
      <c r="AN23" s="3"/>
      <c r="AO23" s="154"/>
      <c r="AP23" s="154"/>
      <c r="AQ23" s="3"/>
      <c r="AR23" s="3"/>
      <c r="AS23" s="3"/>
      <c r="AT23" s="3"/>
      <c r="AU23" s="3"/>
      <c r="AV23" s="3"/>
      <c r="AX23" s="3"/>
      <c r="AY23" s="200"/>
      <c r="AZ23" s="3"/>
      <c r="BA23" s="199"/>
      <c r="BB23" s="199"/>
      <c r="BC23" s="3"/>
      <c r="BD23" s="3"/>
      <c r="BE23" s="3"/>
      <c r="BF23" s="3"/>
      <c r="BG23" s="3"/>
      <c r="BH23" s="3"/>
    </row>
    <row r="24" spans="1:60" ht="18.75" x14ac:dyDescent="0.3">
      <c r="A24" s="8"/>
      <c r="B24" s="136" t="s">
        <v>347</v>
      </c>
      <c r="C24" s="8"/>
      <c r="D24" s="92"/>
      <c r="E24" s="92"/>
      <c r="F24" s="9"/>
      <c r="G24" s="27"/>
      <c r="H24" s="9"/>
      <c r="I24" s="141">
        <f>SUM(I21:I22)</f>
        <v>75.714285714285722</v>
      </c>
      <c r="J24" s="142" t="s">
        <v>9</v>
      </c>
      <c r="K24" s="142"/>
      <c r="L24" s="143">
        <v>115</v>
      </c>
      <c r="M24" s="144">
        <v>98.571428571428569</v>
      </c>
      <c r="N24" s="143">
        <v>92.410714285714278</v>
      </c>
      <c r="O24" s="144">
        <v>51.339285714285708</v>
      </c>
      <c r="P24" s="144">
        <v>6.1607142857142847</v>
      </c>
      <c r="Q24" s="143">
        <v>6.1607142857142847</v>
      </c>
      <c r="R24" s="143">
        <v>51.339285714285708</v>
      </c>
      <c r="S24" s="143">
        <v>10.267857142857142</v>
      </c>
      <c r="T24" s="143">
        <v>0</v>
      </c>
      <c r="U24" s="143">
        <v>0</v>
      </c>
      <c r="V24" s="143">
        <v>0</v>
      </c>
      <c r="W24" s="62"/>
      <c r="X24" s="58"/>
      <c r="Y24" s="3"/>
      <c r="Z24" s="143">
        <f>Z19+L24</f>
        <v>970</v>
      </c>
      <c r="AA24" s="144">
        <f t="shared" ref="AA24:AJ24" si="6">AA19+M24</f>
        <v>920.71428571428567</v>
      </c>
      <c r="AB24" s="143">
        <f t="shared" si="6"/>
        <v>835.26785714285711</v>
      </c>
      <c r="AC24" s="144">
        <f t="shared" si="6"/>
        <v>712.05357142857133</v>
      </c>
      <c r="AD24" s="144">
        <f t="shared" si="6"/>
        <v>85.446428571428555</v>
      </c>
      <c r="AE24" s="143">
        <f t="shared" si="6"/>
        <v>18.482142857142854</v>
      </c>
      <c r="AF24" s="143">
        <f t="shared" si="6"/>
        <v>154.01785714285711</v>
      </c>
      <c r="AG24" s="143">
        <f t="shared" si="6"/>
        <v>30.803571428571427</v>
      </c>
      <c r="AH24" s="143">
        <f t="shared" si="6"/>
        <v>0</v>
      </c>
      <c r="AI24" s="143">
        <f t="shared" si="6"/>
        <v>0</v>
      </c>
      <c r="AJ24" s="143">
        <f t="shared" si="6"/>
        <v>0</v>
      </c>
      <c r="AL24" s="143">
        <v>115</v>
      </c>
      <c r="AM24" s="144">
        <v>98.571428571428569</v>
      </c>
      <c r="AN24" s="143">
        <v>92.410714285714278</v>
      </c>
      <c r="AO24" s="144">
        <v>51.339285714285708</v>
      </c>
      <c r="AP24" s="144">
        <v>6.1607142857142847</v>
      </c>
      <c r="AQ24" s="143">
        <v>6.1607142857142847</v>
      </c>
      <c r="AR24" s="143">
        <v>51.339285714285708</v>
      </c>
      <c r="AS24" s="143">
        <v>10.267857142857142</v>
      </c>
      <c r="AT24" s="143">
        <v>0</v>
      </c>
      <c r="AU24" s="143">
        <v>0</v>
      </c>
      <c r="AV24" s="143">
        <v>0</v>
      </c>
      <c r="AX24" s="143">
        <v>970</v>
      </c>
      <c r="AY24" s="144">
        <v>920.71428571428567</v>
      </c>
      <c r="AZ24" s="143">
        <v>835.26785714285711</v>
      </c>
      <c r="BA24" s="144">
        <v>712.05357142857133</v>
      </c>
      <c r="BB24" s="144">
        <v>85.446428571428555</v>
      </c>
      <c r="BC24" s="143">
        <v>18.482142857142854</v>
      </c>
      <c r="BD24" s="143">
        <v>154.01785714285711</v>
      </c>
      <c r="BE24" s="143">
        <v>30.803571428571427</v>
      </c>
      <c r="BF24" s="143">
        <v>0</v>
      </c>
      <c r="BG24" s="143">
        <v>0</v>
      </c>
      <c r="BH24" s="143">
        <v>0</v>
      </c>
    </row>
    <row r="25" spans="1:60" ht="18.75" x14ac:dyDescent="0.3">
      <c r="A25" s="6"/>
      <c r="B25" s="124" t="s">
        <v>346</v>
      </c>
      <c r="C25" s="6"/>
      <c r="D25" s="90"/>
      <c r="E25" s="90"/>
      <c r="F25" s="7"/>
      <c r="G25" s="26"/>
      <c r="H25" s="7"/>
      <c r="I25" s="127">
        <f>SUM(I22:I23)</f>
        <v>108.83928571428572</v>
      </c>
      <c r="J25" s="128" t="s">
        <v>9</v>
      </c>
      <c r="K25" s="128"/>
      <c r="L25" s="131">
        <v>115</v>
      </c>
      <c r="M25" s="132">
        <v>98.571428571428569</v>
      </c>
      <c r="N25" s="131">
        <v>92.410714285714278</v>
      </c>
      <c r="O25" s="132">
        <v>51.339285714285708</v>
      </c>
      <c r="P25" s="132">
        <v>6.1607142857142847</v>
      </c>
      <c r="Q25" s="131">
        <v>6.1607142857142847</v>
      </c>
      <c r="R25" s="131">
        <v>51.339285714285708</v>
      </c>
      <c r="S25" s="131">
        <v>10.267857142857142</v>
      </c>
      <c r="T25" s="131">
        <v>0</v>
      </c>
      <c r="U25" s="131">
        <v>0</v>
      </c>
      <c r="V25" s="131">
        <v>0</v>
      </c>
      <c r="W25" s="61">
        <v>108.83928571428571</v>
      </c>
      <c r="X25" s="61">
        <v>41.071428571428569</v>
      </c>
      <c r="Y25" s="3"/>
      <c r="Z25" s="131">
        <f>Z20+L25</f>
        <v>970</v>
      </c>
      <c r="AA25" s="132">
        <f t="shared" ref="AA25:AJ25" si="7">AA20+M25</f>
        <v>920.71428571428567</v>
      </c>
      <c r="AB25" s="131">
        <f t="shared" si="7"/>
        <v>835.26785714285711</v>
      </c>
      <c r="AC25" s="132">
        <f t="shared" si="7"/>
        <v>712.05357142857133</v>
      </c>
      <c r="AD25" s="132">
        <f t="shared" si="7"/>
        <v>85.446428571428555</v>
      </c>
      <c r="AE25" s="131">
        <f t="shared" si="7"/>
        <v>18.482142857142854</v>
      </c>
      <c r="AF25" s="131">
        <f t="shared" si="7"/>
        <v>154.01785714285711</v>
      </c>
      <c r="AG25" s="131">
        <f t="shared" si="7"/>
        <v>30.803571428571427</v>
      </c>
      <c r="AH25" s="131">
        <f t="shared" si="7"/>
        <v>0</v>
      </c>
      <c r="AI25" s="131">
        <f t="shared" si="7"/>
        <v>0</v>
      </c>
      <c r="AJ25" s="131">
        <f t="shared" si="7"/>
        <v>0</v>
      </c>
      <c r="AL25" s="131">
        <v>115</v>
      </c>
      <c r="AM25" s="132">
        <v>98.571428571428569</v>
      </c>
      <c r="AN25" s="131">
        <v>92.410714285714278</v>
      </c>
      <c r="AO25" s="132">
        <v>51.339285714285708</v>
      </c>
      <c r="AP25" s="132">
        <v>6.1607142857142847</v>
      </c>
      <c r="AQ25" s="131">
        <v>6.1607142857142847</v>
      </c>
      <c r="AR25" s="131">
        <v>51.339285714285708</v>
      </c>
      <c r="AS25" s="131">
        <v>10.267857142857142</v>
      </c>
      <c r="AT25" s="131">
        <v>0</v>
      </c>
      <c r="AU25" s="131">
        <v>0</v>
      </c>
      <c r="AV25" s="131">
        <v>0</v>
      </c>
      <c r="AX25" s="131">
        <v>970</v>
      </c>
      <c r="AY25" s="132">
        <v>920.71428571428567</v>
      </c>
      <c r="AZ25" s="131">
        <v>835.26785714285711</v>
      </c>
      <c r="BA25" s="132">
        <v>712.05357142857133</v>
      </c>
      <c r="BB25" s="132">
        <v>85.446428571428555</v>
      </c>
      <c r="BC25" s="131">
        <v>18.482142857142854</v>
      </c>
      <c r="BD25" s="131">
        <v>154.01785714285711</v>
      </c>
      <c r="BE25" s="131">
        <v>30.803571428571427</v>
      </c>
      <c r="BF25" s="131">
        <v>0</v>
      </c>
      <c r="BG25" s="131">
        <v>0</v>
      </c>
      <c r="BH25" s="131">
        <v>0</v>
      </c>
    </row>
    <row r="26" spans="1:60" ht="18.75" x14ac:dyDescent="0.3">
      <c r="A26" s="3"/>
      <c r="B26" s="3"/>
      <c r="C26" s="3"/>
      <c r="D26" s="91"/>
      <c r="E26" s="91"/>
      <c r="F26" s="4"/>
      <c r="G26" s="25"/>
      <c r="H26" s="4"/>
      <c r="I26" s="4"/>
      <c r="J26" s="3"/>
      <c r="K26" s="3"/>
      <c r="L26" s="58"/>
      <c r="M26" s="69"/>
      <c r="N26" s="58"/>
      <c r="O26" s="72"/>
      <c r="P26" s="72"/>
      <c r="Q26" s="58"/>
      <c r="R26" s="58"/>
      <c r="S26" s="58"/>
      <c r="T26" s="58"/>
      <c r="U26" s="58"/>
      <c r="V26" s="58"/>
      <c r="W26" s="58"/>
      <c r="X26" s="58"/>
      <c r="Y26" s="3"/>
      <c r="Z26" s="137"/>
      <c r="AA26" s="158"/>
      <c r="AB26" s="146"/>
      <c r="AC26" s="161"/>
      <c r="AD26" s="162"/>
      <c r="AE26" s="137"/>
      <c r="AF26" s="137"/>
      <c r="AG26" s="137"/>
      <c r="AH26" s="137"/>
      <c r="AI26" s="137"/>
      <c r="AJ26" s="137"/>
      <c r="AL26" s="3"/>
      <c r="AM26" s="155"/>
      <c r="AN26" s="3"/>
      <c r="AO26" s="154"/>
      <c r="AP26" s="154"/>
      <c r="AQ26" s="3"/>
      <c r="AR26" s="3"/>
      <c r="AS26" s="3"/>
      <c r="AT26" s="3"/>
      <c r="AU26" s="3"/>
      <c r="AV26" s="3"/>
      <c r="AX26" s="3"/>
      <c r="AY26" s="200"/>
      <c r="AZ26" s="3"/>
      <c r="BA26" s="199"/>
      <c r="BB26" s="199"/>
      <c r="BC26" s="3"/>
      <c r="BD26" s="3"/>
      <c r="BE26" s="3"/>
      <c r="BF26" s="3"/>
      <c r="BG26" s="3"/>
      <c r="BH26" s="3"/>
    </row>
    <row r="27" spans="1:60" ht="18.75" x14ac:dyDescent="0.3">
      <c r="A27" s="3"/>
      <c r="B27" s="136" t="s">
        <v>347</v>
      </c>
      <c r="C27" s="3"/>
      <c r="D27" s="91"/>
      <c r="E27" s="91"/>
      <c r="F27" s="4"/>
      <c r="G27" s="25"/>
      <c r="H27" s="4"/>
      <c r="I27" s="141">
        <f>E27*F27</f>
        <v>0</v>
      </c>
      <c r="J27" s="142" t="s">
        <v>9</v>
      </c>
      <c r="K27" s="142"/>
      <c r="L27" s="143">
        <v>71.428571428571416</v>
      </c>
      <c r="M27" s="144">
        <v>71.428571428571416</v>
      </c>
      <c r="N27" s="143">
        <v>71.428571428571416</v>
      </c>
      <c r="O27" s="144">
        <v>0</v>
      </c>
      <c r="P27" s="144">
        <v>0</v>
      </c>
      <c r="Q27" s="143">
        <v>0</v>
      </c>
      <c r="R27" s="143">
        <v>0</v>
      </c>
      <c r="S27" s="143">
        <v>0</v>
      </c>
      <c r="T27" s="143">
        <v>71.428571428571416</v>
      </c>
      <c r="U27" s="143">
        <v>0</v>
      </c>
      <c r="V27" s="143">
        <v>0</v>
      </c>
      <c r="W27" s="58"/>
      <c r="X27" s="58"/>
      <c r="Y27" s="3"/>
      <c r="Z27" s="139">
        <f>Z24+L27</f>
        <v>1041.4285714285713</v>
      </c>
      <c r="AA27" s="159">
        <f t="shared" ref="AA27:AJ27" si="8">AA24+M27</f>
        <v>992.14285714285711</v>
      </c>
      <c r="AB27" s="139">
        <f t="shared" si="8"/>
        <v>906.69642857142856</v>
      </c>
      <c r="AC27" s="159">
        <f t="shared" si="8"/>
        <v>712.05357142857133</v>
      </c>
      <c r="AD27" s="159">
        <f t="shared" si="8"/>
        <v>85.446428571428555</v>
      </c>
      <c r="AE27" s="139">
        <f t="shared" si="8"/>
        <v>18.482142857142854</v>
      </c>
      <c r="AF27" s="139">
        <f t="shared" si="8"/>
        <v>154.01785714285711</v>
      </c>
      <c r="AG27" s="139">
        <f t="shared" si="8"/>
        <v>30.803571428571427</v>
      </c>
      <c r="AH27" s="139">
        <f t="shared" si="8"/>
        <v>71.428571428571416</v>
      </c>
      <c r="AI27" s="139">
        <f t="shared" si="8"/>
        <v>0</v>
      </c>
      <c r="AJ27" s="139">
        <f t="shared" si="8"/>
        <v>0</v>
      </c>
      <c r="AL27" s="143">
        <v>71.428571428571416</v>
      </c>
      <c r="AM27" s="144">
        <v>71.428571428571416</v>
      </c>
      <c r="AN27" s="143">
        <v>71.428571428571416</v>
      </c>
      <c r="AO27" s="144">
        <v>0</v>
      </c>
      <c r="AP27" s="144">
        <v>0</v>
      </c>
      <c r="AQ27" s="143">
        <v>0</v>
      </c>
      <c r="AR27" s="143">
        <v>0</v>
      </c>
      <c r="AS27" s="143">
        <v>0</v>
      </c>
      <c r="AT27" s="143">
        <v>71.428571428571416</v>
      </c>
      <c r="AU27" s="143">
        <v>0</v>
      </c>
      <c r="AV27" s="143">
        <v>0</v>
      </c>
      <c r="AX27" s="139">
        <v>1041.4285714285713</v>
      </c>
      <c r="AY27" s="159">
        <v>992.14285714285711</v>
      </c>
      <c r="AZ27" s="139">
        <v>906.69642857142856</v>
      </c>
      <c r="BA27" s="159">
        <v>712.05357142857133</v>
      </c>
      <c r="BB27" s="159">
        <v>85.446428571428555</v>
      </c>
      <c r="BC27" s="139">
        <v>18.482142857142854</v>
      </c>
      <c r="BD27" s="139">
        <v>154.01785714285711</v>
      </c>
      <c r="BE27" s="139">
        <v>30.803571428571427</v>
      </c>
      <c r="BF27" s="139">
        <v>71.428571428571416</v>
      </c>
      <c r="BG27" s="139">
        <v>0</v>
      </c>
      <c r="BH27" s="139">
        <v>0</v>
      </c>
    </row>
    <row r="28" spans="1:60" ht="18.75" x14ac:dyDescent="0.3">
      <c r="A28" s="6"/>
      <c r="B28" s="124" t="s">
        <v>346</v>
      </c>
      <c r="C28" s="6" t="s">
        <v>18</v>
      </c>
      <c r="D28" s="90" t="s">
        <v>16</v>
      </c>
      <c r="E28" s="90">
        <v>1</v>
      </c>
      <c r="F28" s="7">
        <v>80</v>
      </c>
      <c r="G28" s="26"/>
      <c r="H28" s="7"/>
      <c r="I28" s="127">
        <f>E28*F28</f>
        <v>80</v>
      </c>
      <c r="J28" s="128" t="s">
        <v>9</v>
      </c>
      <c r="K28" s="128"/>
      <c r="L28" s="131">
        <v>71.428571428571416</v>
      </c>
      <c r="M28" s="132">
        <v>71.428571428571416</v>
      </c>
      <c r="N28" s="131">
        <v>71.428571428571416</v>
      </c>
      <c r="O28" s="132">
        <v>0</v>
      </c>
      <c r="P28" s="132">
        <v>0</v>
      </c>
      <c r="Q28" s="131">
        <v>0</v>
      </c>
      <c r="R28" s="131">
        <v>0</v>
      </c>
      <c r="S28" s="131">
        <v>0</v>
      </c>
      <c r="T28" s="131">
        <v>71.428571428571416</v>
      </c>
      <c r="U28" s="131">
        <v>0</v>
      </c>
      <c r="V28" s="131">
        <v>0</v>
      </c>
      <c r="W28" s="131">
        <v>71.428571428571416</v>
      </c>
      <c r="X28" s="131">
        <v>0</v>
      </c>
      <c r="Y28" s="133"/>
      <c r="Z28" s="131">
        <f>Z25+L28</f>
        <v>1041.4285714285713</v>
      </c>
      <c r="AA28" s="132">
        <f t="shared" ref="AA28:AJ28" si="9">AA25+M28</f>
        <v>992.14285714285711</v>
      </c>
      <c r="AB28" s="131">
        <f t="shared" si="9"/>
        <v>906.69642857142856</v>
      </c>
      <c r="AC28" s="132">
        <f t="shared" si="9"/>
        <v>712.05357142857133</v>
      </c>
      <c r="AD28" s="132">
        <f t="shared" si="9"/>
        <v>85.446428571428555</v>
      </c>
      <c r="AE28" s="131">
        <f t="shared" si="9"/>
        <v>18.482142857142854</v>
      </c>
      <c r="AF28" s="131">
        <f t="shared" si="9"/>
        <v>154.01785714285711</v>
      </c>
      <c r="AG28" s="131">
        <f t="shared" si="9"/>
        <v>30.803571428571427</v>
      </c>
      <c r="AH28" s="131">
        <f t="shared" si="9"/>
        <v>71.428571428571416</v>
      </c>
      <c r="AI28" s="131">
        <f t="shared" si="9"/>
        <v>0</v>
      </c>
      <c r="AJ28" s="131">
        <f t="shared" si="9"/>
        <v>0</v>
      </c>
      <c r="AL28" s="131">
        <v>71.428571428571416</v>
      </c>
      <c r="AM28" s="132">
        <v>71.428571428571416</v>
      </c>
      <c r="AN28" s="131">
        <v>71.428571428571416</v>
      </c>
      <c r="AO28" s="132">
        <v>0</v>
      </c>
      <c r="AP28" s="132">
        <v>0</v>
      </c>
      <c r="AQ28" s="131">
        <v>0</v>
      </c>
      <c r="AR28" s="131">
        <v>0</v>
      </c>
      <c r="AS28" s="131">
        <v>0</v>
      </c>
      <c r="AT28" s="131">
        <v>71.428571428571416</v>
      </c>
      <c r="AU28" s="131">
        <v>0</v>
      </c>
      <c r="AV28" s="131">
        <v>0</v>
      </c>
      <c r="AX28" s="131">
        <v>1041.4285714285713</v>
      </c>
      <c r="AY28" s="132">
        <v>992.14285714285711</v>
      </c>
      <c r="AZ28" s="131">
        <v>906.69642857142856</v>
      </c>
      <c r="BA28" s="132">
        <v>712.05357142857133</v>
      </c>
      <c r="BB28" s="132">
        <v>85.446428571428555</v>
      </c>
      <c r="BC28" s="131">
        <v>18.482142857142854</v>
      </c>
      <c r="BD28" s="131">
        <v>154.01785714285711</v>
      </c>
      <c r="BE28" s="131">
        <v>30.803571428571427</v>
      </c>
      <c r="BF28" s="131">
        <v>71.428571428571416</v>
      </c>
      <c r="BG28" s="131">
        <v>0</v>
      </c>
      <c r="BH28" s="131">
        <v>0</v>
      </c>
    </row>
    <row r="29" spans="1:60" ht="18.75" x14ac:dyDescent="0.3">
      <c r="A29" s="3"/>
      <c r="B29" s="3"/>
      <c r="C29" s="3"/>
      <c r="D29" s="91"/>
      <c r="E29" s="91"/>
      <c r="F29" s="4"/>
      <c r="G29" s="25"/>
      <c r="H29" s="4"/>
      <c r="I29" s="4"/>
      <c r="J29" s="3"/>
      <c r="K29" s="3"/>
      <c r="L29" s="58"/>
      <c r="M29" s="69"/>
      <c r="N29" s="58"/>
      <c r="O29" s="72"/>
      <c r="P29" s="72"/>
      <c r="Q29" s="58"/>
      <c r="R29" s="58"/>
      <c r="S29" s="58"/>
      <c r="T29" s="58"/>
      <c r="U29" s="58"/>
      <c r="V29" s="58"/>
      <c r="W29" s="58"/>
      <c r="X29" s="58"/>
      <c r="Y29" s="3"/>
      <c r="Z29" s="137"/>
      <c r="AA29" s="158"/>
      <c r="AB29" s="146"/>
      <c r="AC29" s="161"/>
      <c r="AD29" s="162"/>
      <c r="AE29" s="137"/>
      <c r="AF29" s="137"/>
      <c r="AG29" s="137"/>
      <c r="AH29" s="137"/>
      <c r="AI29" s="137"/>
      <c r="AJ29" s="137"/>
      <c r="AL29" s="3"/>
      <c r="AM29" s="155"/>
      <c r="AN29" s="3"/>
      <c r="AO29" s="154"/>
      <c r="AP29" s="154"/>
      <c r="AQ29" s="3"/>
      <c r="AR29" s="3"/>
      <c r="AS29" s="3"/>
      <c r="AT29" s="3"/>
      <c r="AU29" s="3"/>
      <c r="AV29" s="3"/>
      <c r="AX29" s="3"/>
      <c r="AY29" s="200"/>
      <c r="AZ29" s="3"/>
      <c r="BA29" s="199"/>
      <c r="BB29" s="199"/>
      <c r="BC29" s="3"/>
      <c r="BD29" s="3"/>
      <c r="BE29" s="3"/>
      <c r="BF29" s="3"/>
      <c r="BG29" s="3"/>
      <c r="BH29" s="3"/>
    </row>
    <row r="30" spans="1:60" ht="18.75" x14ac:dyDescent="0.3">
      <c r="A30" s="8"/>
      <c r="B30" s="8"/>
      <c r="C30" s="8" t="s">
        <v>51</v>
      </c>
      <c r="D30" s="92" t="s">
        <v>11</v>
      </c>
      <c r="E30" s="92">
        <v>1</v>
      </c>
      <c r="F30" s="9">
        <v>35</v>
      </c>
      <c r="G30" s="27"/>
      <c r="H30" s="9"/>
      <c r="I30" s="9">
        <f>E30*F30</f>
        <v>35</v>
      </c>
      <c r="J30" s="8"/>
      <c r="K30" s="8"/>
      <c r="L30" s="62"/>
      <c r="M30" s="70"/>
      <c r="N30" s="62"/>
      <c r="O30" s="73"/>
      <c r="P30" s="73"/>
      <c r="Q30" s="62"/>
      <c r="R30" s="62"/>
      <c r="S30" s="62"/>
      <c r="T30" s="62"/>
      <c r="U30" s="62"/>
      <c r="V30" s="58"/>
      <c r="W30" s="62"/>
      <c r="X30" s="58"/>
      <c r="Y30" s="3"/>
      <c r="Z30" s="137"/>
      <c r="AA30" s="158"/>
      <c r="AB30" s="146"/>
      <c r="AC30" s="161"/>
      <c r="AD30" s="162"/>
      <c r="AE30" s="137"/>
      <c r="AF30" s="137"/>
      <c r="AG30" s="137"/>
      <c r="AH30" s="137"/>
      <c r="AI30" s="137"/>
      <c r="AJ30" s="137"/>
      <c r="AL30" s="3"/>
      <c r="AM30" s="155"/>
      <c r="AN30" s="3"/>
      <c r="AO30" s="154"/>
      <c r="AP30" s="154"/>
      <c r="AQ30" s="3"/>
      <c r="AR30" s="3"/>
      <c r="AS30" s="3"/>
      <c r="AT30" s="3"/>
      <c r="AU30" s="3"/>
      <c r="AV30" s="3"/>
      <c r="AX30" s="3"/>
      <c r="AY30" s="200"/>
      <c r="AZ30" s="3"/>
      <c r="BA30" s="199"/>
      <c r="BB30" s="199"/>
      <c r="BC30" s="3"/>
      <c r="BD30" s="3"/>
      <c r="BE30" s="3"/>
      <c r="BF30" s="3"/>
      <c r="BG30" s="3"/>
      <c r="BH30" s="3"/>
    </row>
    <row r="31" spans="1:60" ht="18.75" x14ac:dyDescent="0.3">
      <c r="A31" s="8"/>
      <c r="B31" s="8"/>
      <c r="C31" s="8" t="s">
        <v>20</v>
      </c>
      <c r="D31" s="92" t="s">
        <v>16</v>
      </c>
      <c r="E31" s="92">
        <v>3</v>
      </c>
      <c r="F31" s="9">
        <v>80</v>
      </c>
      <c r="G31" s="27">
        <v>2</v>
      </c>
      <c r="H31" s="9">
        <f>F31*G31*0.05</f>
        <v>8</v>
      </c>
      <c r="I31" s="9">
        <f>F31*(E31-G31*0.05)</f>
        <v>232</v>
      </c>
      <c r="J31" s="8"/>
      <c r="K31" s="8"/>
      <c r="L31" s="62"/>
      <c r="M31" s="70"/>
      <c r="N31" s="62"/>
      <c r="O31" s="73"/>
      <c r="P31" s="73"/>
      <c r="Q31" s="62"/>
      <c r="R31" s="62"/>
      <c r="S31" s="62"/>
      <c r="T31" s="62"/>
      <c r="U31" s="62"/>
      <c r="V31" s="58"/>
      <c r="W31" s="62"/>
      <c r="X31" s="58"/>
      <c r="Y31" s="3"/>
      <c r="Z31" s="3"/>
      <c r="AA31" s="200"/>
      <c r="AB31" s="3"/>
      <c r="AC31" s="199"/>
      <c r="AD31" s="199"/>
      <c r="AE31" s="3"/>
      <c r="AF31" s="3"/>
      <c r="AG31" s="3"/>
      <c r="AH31" s="3"/>
      <c r="AI31" s="3"/>
      <c r="AJ31" s="3"/>
      <c r="AL31" s="3"/>
      <c r="AM31" s="155"/>
      <c r="AN31" s="3"/>
      <c r="AO31" s="154"/>
      <c r="AP31" s="154"/>
      <c r="AQ31" s="3"/>
      <c r="AR31" s="3"/>
      <c r="AS31" s="3"/>
      <c r="AT31" s="3"/>
      <c r="AU31" s="3"/>
      <c r="AV31" s="3"/>
      <c r="AX31" s="3"/>
      <c r="AY31" s="200"/>
      <c r="AZ31" s="3"/>
      <c r="BA31" s="199"/>
      <c r="BB31" s="199"/>
      <c r="BC31" s="3"/>
      <c r="BD31" s="3"/>
      <c r="BE31" s="3"/>
      <c r="BF31" s="3"/>
      <c r="BG31" s="3"/>
      <c r="BH31" s="3"/>
    </row>
    <row r="32" spans="1:60" ht="18.75" x14ac:dyDescent="0.3">
      <c r="A32" s="8"/>
      <c r="B32" s="136" t="s">
        <v>347</v>
      </c>
      <c r="C32" s="8"/>
      <c r="D32" s="92"/>
      <c r="E32" s="92"/>
      <c r="F32" s="9"/>
      <c r="G32" s="27"/>
      <c r="H32" s="9"/>
      <c r="I32" s="141">
        <f>SUM(I29:I30)</f>
        <v>35</v>
      </c>
      <c r="J32" s="142" t="s">
        <v>9</v>
      </c>
      <c r="K32" s="142"/>
      <c r="L32" s="143">
        <v>275</v>
      </c>
      <c r="M32" s="144">
        <v>267</v>
      </c>
      <c r="N32" s="143">
        <v>238.39285714285711</v>
      </c>
      <c r="O32" s="144">
        <v>238.39285714285711</v>
      </c>
      <c r="P32" s="144">
        <v>28.607142857142854</v>
      </c>
      <c r="Q32" s="143">
        <v>0</v>
      </c>
      <c r="R32" s="143">
        <v>0</v>
      </c>
      <c r="S32" s="143">
        <v>8</v>
      </c>
      <c r="T32" s="143">
        <v>0</v>
      </c>
      <c r="U32" s="143">
        <v>0</v>
      </c>
      <c r="V32" s="143">
        <v>0</v>
      </c>
      <c r="W32" s="62"/>
      <c r="X32" s="58"/>
      <c r="Y32" s="3"/>
      <c r="Z32" s="139">
        <f>Z27+L32</f>
        <v>1316.4285714285713</v>
      </c>
      <c r="AA32" s="159">
        <f t="shared" ref="AA32:AJ32" si="10">AA27+M32</f>
        <v>1259.1428571428571</v>
      </c>
      <c r="AB32" s="139">
        <f t="shared" si="10"/>
        <v>1145.0892857142858</v>
      </c>
      <c r="AC32" s="159">
        <f t="shared" si="10"/>
        <v>950.44642857142844</v>
      </c>
      <c r="AD32" s="159">
        <f t="shared" si="10"/>
        <v>114.05357142857142</v>
      </c>
      <c r="AE32" s="139">
        <f t="shared" si="10"/>
        <v>18.482142857142854</v>
      </c>
      <c r="AF32" s="139">
        <f t="shared" si="10"/>
        <v>154.01785714285711</v>
      </c>
      <c r="AG32" s="139">
        <f t="shared" si="10"/>
        <v>38.803571428571431</v>
      </c>
      <c r="AH32" s="139">
        <f t="shared" si="10"/>
        <v>71.428571428571416</v>
      </c>
      <c r="AI32" s="139">
        <f t="shared" si="10"/>
        <v>0</v>
      </c>
      <c r="AJ32" s="139">
        <f t="shared" si="10"/>
        <v>0</v>
      </c>
      <c r="AL32" s="143">
        <v>275</v>
      </c>
      <c r="AM32" s="144">
        <v>267</v>
      </c>
      <c r="AN32" s="143">
        <v>238.39285714285711</v>
      </c>
      <c r="AO32" s="144">
        <v>238.39285714285711</v>
      </c>
      <c r="AP32" s="144">
        <v>28.607142857142854</v>
      </c>
      <c r="AQ32" s="143">
        <v>0</v>
      </c>
      <c r="AR32" s="143">
        <v>0</v>
      </c>
      <c r="AS32" s="143">
        <v>8</v>
      </c>
      <c r="AT32" s="143">
        <v>0</v>
      </c>
      <c r="AU32" s="143">
        <v>0</v>
      </c>
      <c r="AV32" s="143">
        <v>0</v>
      </c>
      <c r="AX32" s="139">
        <v>1316.4285714285713</v>
      </c>
      <c r="AY32" s="159">
        <v>1259.1428571428571</v>
      </c>
      <c r="AZ32" s="139">
        <v>1145.0892857142858</v>
      </c>
      <c r="BA32" s="159">
        <v>950.44642857142844</v>
      </c>
      <c r="BB32" s="159">
        <v>114.05357142857142</v>
      </c>
      <c r="BC32" s="139">
        <v>18.482142857142854</v>
      </c>
      <c r="BD32" s="139">
        <v>154.01785714285711</v>
      </c>
      <c r="BE32" s="139">
        <v>38.803571428571431</v>
      </c>
      <c r="BF32" s="139">
        <v>71.428571428571416</v>
      </c>
      <c r="BG32" s="139">
        <v>0</v>
      </c>
      <c r="BH32" s="139">
        <v>0</v>
      </c>
    </row>
    <row r="33" spans="1:60" ht="18.75" x14ac:dyDescent="0.3">
      <c r="A33" s="6"/>
      <c r="B33" s="124" t="s">
        <v>346</v>
      </c>
      <c r="C33" s="6"/>
      <c r="D33" s="90"/>
      <c r="E33" s="90"/>
      <c r="F33" s="7"/>
      <c r="G33" s="26"/>
      <c r="H33" s="7"/>
      <c r="I33" s="127">
        <f>SUM(I30:I31)</f>
        <v>267</v>
      </c>
      <c r="J33" s="128" t="s">
        <v>9</v>
      </c>
      <c r="K33" s="128"/>
      <c r="L33" s="131">
        <v>275</v>
      </c>
      <c r="M33" s="132">
        <v>267</v>
      </c>
      <c r="N33" s="131">
        <v>238.39285714285711</v>
      </c>
      <c r="O33" s="132">
        <v>238.39285714285711</v>
      </c>
      <c r="P33" s="132">
        <v>28.607142857142854</v>
      </c>
      <c r="Q33" s="131">
        <v>0</v>
      </c>
      <c r="R33" s="131">
        <v>0</v>
      </c>
      <c r="S33" s="131">
        <v>8</v>
      </c>
      <c r="T33" s="131">
        <v>0</v>
      </c>
      <c r="U33" s="131">
        <v>0</v>
      </c>
      <c r="V33" s="131">
        <v>0</v>
      </c>
      <c r="W33" s="61">
        <v>267</v>
      </c>
      <c r="X33" s="61">
        <v>0</v>
      </c>
      <c r="Y33" s="3"/>
      <c r="Z33" s="131">
        <f>Z28+L33</f>
        <v>1316.4285714285713</v>
      </c>
      <c r="AA33" s="132">
        <f>AA28+M33</f>
        <v>1259.1428571428571</v>
      </c>
      <c r="AB33" s="131">
        <f t="shared" ref="AB33:AJ33" si="11">AB28+N33</f>
        <v>1145.0892857142858</v>
      </c>
      <c r="AC33" s="132">
        <f t="shared" si="11"/>
        <v>950.44642857142844</v>
      </c>
      <c r="AD33" s="132">
        <f t="shared" si="11"/>
        <v>114.05357142857142</v>
      </c>
      <c r="AE33" s="131">
        <f t="shared" si="11"/>
        <v>18.482142857142854</v>
      </c>
      <c r="AF33" s="131">
        <f t="shared" si="11"/>
        <v>154.01785714285711</v>
      </c>
      <c r="AG33" s="131">
        <f t="shared" si="11"/>
        <v>38.803571428571431</v>
      </c>
      <c r="AH33" s="131">
        <f t="shared" si="11"/>
        <v>71.428571428571416</v>
      </c>
      <c r="AI33" s="131">
        <f t="shared" si="11"/>
        <v>0</v>
      </c>
      <c r="AJ33" s="131">
        <f t="shared" si="11"/>
        <v>0</v>
      </c>
      <c r="AL33" s="131">
        <v>275</v>
      </c>
      <c r="AM33" s="132">
        <v>267</v>
      </c>
      <c r="AN33" s="131">
        <v>238.39285714285711</v>
      </c>
      <c r="AO33" s="132">
        <v>238.39285714285711</v>
      </c>
      <c r="AP33" s="132">
        <v>28.607142857142854</v>
      </c>
      <c r="AQ33" s="131">
        <v>0</v>
      </c>
      <c r="AR33" s="131">
        <v>0</v>
      </c>
      <c r="AS33" s="131">
        <v>8</v>
      </c>
      <c r="AT33" s="131">
        <v>0</v>
      </c>
      <c r="AU33" s="131">
        <v>0</v>
      </c>
      <c r="AV33" s="131">
        <v>0</v>
      </c>
      <c r="AX33" s="131">
        <v>1316.4285714285713</v>
      </c>
      <c r="AY33" s="132">
        <v>1259.1428571428571</v>
      </c>
      <c r="AZ33" s="131">
        <v>1145.0892857142858</v>
      </c>
      <c r="BA33" s="132">
        <v>950.44642857142844</v>
      </c>
      <c r="BB33" s="132">
        <v>114.05357142857142</v>
      </c>
      <c r="BC33" s="131">
        <v>18.482142857142854</v>
      </c>
      <c r="BD33" s="131">
        <v>154.01785714285711</v>
      </c>
      <c r="BE33" s="131">
        <v>38.803571428571431</v>
      </c>
      <c r="BF33" s="131">
        <v>71.428571428571416</v>
      </c>
      <c r="BG33" s="131">
        <v>0</v>
      </c>
      <c r="BH33" s="131">
        <v>0</v>
      </c>
    </row>
    <row r="34" spans="1:60" ht="18.75" x14ac:dyDescent="0.3">
      <c r="A34" s="3"/>
      <c r="B34" s="3"/>
      <c r="C34" s="3"/>
      <c r="D34" s="91"/>
      <c r="E34" s="91"/>
      <c r="F34" s="4"/>
      <c r="G34" s="25"/>
      <c r="H34" s="4"/>
      <c r="I34" s="4"/>
      <c r="J34" s="3"/>
      <c r="K34" s="3"/>
      <c r="L34" s="58"/>
      <c r="M34" s="69"/>
      <c r="N34" s="58"/>
      <c r="O34" s="72"/>
      <c r="P34" s="72"/>
      <c r="Q34" s="58"/>
      <c r="R34" s="58"/>
      <c r="S34" s="58"/>
      <c r="T34" s="58"/>
      <c r="U34" s="58"/>
      <c r="V34" s="58"/>
      <c r="W34" s="58"/>
      <c r="X34" s="58"/>
      <c r="Y34" s="3"/>
      <c r="Z34" s="137"/>
      <c r="AA34" s="158"/>
      <c r="AB34" s="146"/>
      <c r="AC34" s="161"/>
      <c r="AD34" s="162"/>
      <c r="AE34" s="137"/>
      <c r="AF34" s="137"/>
      <c r="AG34" s="137"/>
      <c r="AH34" s="137"/>
      <c r="AI34" s="137"/>
      <c r="AJ34" s="137"/>
      <c r="AL34" s="3"/>
      <c r="AM34" s="155"/>
      <c r="AN34" s="3"/>
      <c r="AO34" s="154"/>
      <c r="AP34" s="154"/>
      <c r="AQ34" s="3"/>
      <c r="AR34" s="3"/>
      <c r="AS34" s="3"/>
      <c r="AT34" s="3"/>
      <c r="AU34" s="3"/>
      <c r="AV34" s="3"/>
      <c r="AX34" s="3"/>
      <c r="AY34" s="200"/>
      <c r="AZ34" s="3"/>
      <c r="BA34" s="199"/>
      <c r="BB34" s="199"/>
      <c r="BC34" s="3"/>
      <c r="BD34" s="3"/>
      <c r="BE34" s="3"/>
      <c r="BF34" s="3"/>
      <c r="BG34" s="3"/>
      <c r="BH34" s="3"/>
    </row>
    <row r="35" spans="1:60" ht="18.75" x14ac:dyDescent="0.3">
      <c r="A35" s="8"/>
      <c r="B35" s="8"/>
      <c r="C35" s="50" t="s">
        <v>21</v>
      </c>
      <c r="D35" s="92" t="s">
        <v>11</v>
      </c>
      <c r="E35" s="92">
        <v>1</v>
      </c>
      <c r="F35" s="9">
        <v>35</v>
      </c>
      <c r="G35" s="27"/>
      <c r="H35" s="9"/>
      <c r="I35" s="9">
        <f>E35*F35</f>
        <v>35</v>
      </c>
      <c r="J35" s="8"/>
      <c r="K35" s="8"/>
      <c r="L35" s="62"/>
      <c r="M35" s="70"/>
      <c r="N35" s="62"/>
      <c r="O35" s="73"/>
      <c r="P35" s="73"/>
      <c r="Q35" s="62"/>
      <c r="R35" s="62"/>
      <c r="S35" s="62"/>
      <c r="T35" s="62"/>
      <c r="U35" s="62"/>
      <c r="V35" s="58"/>
      <c r="W35" s="62"/>
      <c r="X35" s="58"/>
      <c r="Y35" s="3"/>
      <c r="Z35" s="137"/>
      <c r="AA35" s="158"/>
      <c r="AB35" s="146"/>
      <c r="AC35" s="161"/>
      <c r="AD35" s="162"/>
      <c r="AE35" s="137"/>
      <c r="AF35" s="137"/>
      <c r="AG35" s="137"/>
      <c r="AH35" s="137"/>
      <c r="AI35" s="137"/>
      <c r="AJ35" s="137"/>
      <c r="AL35" s="3"/>
      <c r="AM35" s="155"/>
      <c r="AN35" s="3"/>
      <c r="AO35" s="154"/>
      <c r="AP35" s="154"/>
      <c r="AQ35" s="3"/>
      <c r="AR35" s="3"/>
      <c r="AS35" s="3"/>
      <c r="AT35" s="3"/>
      <c r="AU35" s="3"/>
      <c r="AV35" s="3"/>
      <c r="AX35" s="3"/>
      <c r="AY35" s="200"/>
      <c r="AZ35" s="3"/>
      <c r="BA35" s="199"/>
      <c r="BB35" s="199"/>
      <c r="BC35" s="3"/>
      <c r="BD35" s="3"/>
      <c r="BE35" s="3"/>
      <c r="BF35" s="3"/>
      <c r="BG35" s="3"/>
      <c r="BH35" s="3"/>
    </row>
    <row r="36" spans="1:60" ht="18.75" x14ac:dyDescent="0.3">
      <c r="A36" s="8"/>
      <c r="B36" s="8"/>
      <c r="C36" s="50" t="s">
        <v>22</v>
      </c>
      <c r="D36" s="92" t="s">
        <v>16</v>
      </c>
      <c r="E36" s="92">
        <v>3</v>
      </c>
      <c r="F36" s="9">
        <v>80</v>
      </c>
      <c r="G36" s="27">
        <v>2</v>
      </c>
      <c r="H36" s="9">
        <f>G36*10</f>
        <v>20</v>
      </c>
      <c r="I36" s="9">
        <f>E36*F36-G36*10</f>
        <v>220</v>
      </c>
      <c r="J36" s="8"/>
      <c r="K36" s="8"/>
      <c r="L36" s="62"/>
      <c r="M36" s="70"/>
      <c r="N36" s="62"/>
      <c r="O36" s="73"/>
      <c r="P36" s="73"/>
      <c r="Q36" s="62"/>
      <c r="R36" s="62"/>
      <c r="S36" s="62"/>
      <c r="T36" s="62"/>
      <c r="U36" s="62"/>
      <c r="V36" s="58"/>
      <c r="W36" s="62"/>
      <c r="X36" s="58"/>
      <c r="Y36" s="3"/>
      <c r="Z36" s="137"/>
      <c r="AA36" s="158"/>
      <c r="AB36" s="146"/>
      <c r="AC36" s="161"/>
      <c r="AD36" s="162"/>
      <c r="AE36" s="137"/>
      <c r="AF36" s="137"/>
      <c r="AG36" s="137"/>
      <c r="AH36" s="137"/>
      <c r="AI36" s="137"/>
      <c r="AJ36" s="137"/>
      <c r="AL36" s="3"/>
      <c r="AM36" s="155"/>
      <c r="AN36" s="3"/>
      <c r="AO36" s="154"/>
      <c r="AP36" s="154"/>
      <c r="AQ36" s="3"/>
      <c r="AR36" s="3"/>
      <c r="AS36" s="3"/>
      <c r="AT36" s="3"/>
      <c r="AU36" s="3"/>
      <c r="AV36" s="3"/>
      <c r="AX36" s="3"/>
      <c r="AY36" s="200"/>
      <c r="AZ36" s="3"/>
      <c r="BA36" s="199"/>
      <c r="BB36" s="199"/>
      <c r="BC36" s="3"/>
      <c r="BD36" s="3"/>
      <c r="BE36" s="3"/>
      <c r="BF36" s="3"/>
      <c r="BG36" s="3"/>
      <c r="BH36" s="3"/>
    </row>
    <row r="37" spans="1:60" ht="18.75" x14ac:dyDescent="0.3">
      <c r="A37" s="8"/>
      <c r="B37" s="136" t="s">
        <v>347</v>
      </c>
      <c r="C37" s="50"/>
      <c r="D37" s="92"/>
      <c r="E37" s="92"/>
      <c r="F37" s="9"/>
      <c r="G37" s="27"/>
      <c r="H37" s="9"/>
      <c r="I37" s="141">
        <f>SUM(I34:I35)</f>
        <v>35</v>
      </c>
      <c r="J37" s="142" t="s">
        <v>9</v>
      </c>
      <c r="K37" s="142"/>
      <c r="L37" s="143">
        <v>275</v>
      </c>
      <c r="M37" s="144">
        <v>255</v>
      </c>
      <c r="N37" s="143">
        <v>227.67857142857142</v>
      </c>
      <c r="O37" s="144">
        <v>227.67857142857142</v>
      </c>
      <c r="P37" s="144">
        <v>27.321428571428566</v>
      </c>
      <c r="Q37" s="143">
        <v>0</v>
      </c>
      <c r="R37" s="143">
        <v>0</v>
      </c>
      <c r="S37" s="143">
        <v>20</v>
      </c>
      <c r="T37" s="143">
        <v>0</v>
      </c>
      <c r="U37" s="143">
        <v>0</v>
      </c>
      <c r="V37" s="143">
        <v>0</v>
      </c>
      <c r="W37" s="62"/>
      <c r="X37" s="58"/>
      <c r="Y37" s="3"/>
      <c r="Z37" s="139">
        <f>Z32+L37</f>
        <v>1591.4285714285713</v>
      </c>
      <c r="AA37" s="159">
        <f t="shared" ref="AA37:AJ37" si="12">AA32+M37</f>
        <v>1514.1428571428571</v>
      </c>
      <c r="AB37" s="139">
        <f t="shared" si="12"/>
        <v>1372.7678571428571</v>
      </c>
      <c r="AC37" s="159">
        <f>AC32+O37</f>
        <v>1178.1249999999998</v>
      </c>
      <c r="AD37" s="216">
        <v>141.37</v>
      </c>
      <c r="AE37" s="139">
        <f t="shared" si="12"/>
        <v>18.482142857142854</v>
      </c>
      <c r="AF37" s="139">
        <f t="shared" si="12"/>
        <v>154.01785714285711</v>
      </c>
      <c r="AG37" s="139">
        <f t="shared" si="12"/>
        <v>58.803571428571431</v>
      </c>
      <c r="AH37" s="139">
        <f t="shared" si="12"/>
        <v>71.428571428571416</v>
      </c>
      <c r="AI37" s="139">
        <f t="shared" si="12"/>
        <v>0</v>
      </c>
      <c r="AJ37" s="139">
        <f t="shared" si="12"/>
        <v>0</v>
      </c>
      <c r="AL37" s="143">
        <v>275</v>
      </c>
      <c r="AM37" s="144">
        <v>255</v>
      </c>
      <c r="AN37" s="143">
        <v>227.67857142857142</v>
      </c>
      <c r="AO37" s="144">
        <v>227.67857142857142</v>
      </c>
      <c r="AP37" s="144">
        <v>27.321428571428566</v>
      </c>
      <c r="AQ37" s="143">
        <v>0</v>
      </c>
      <c r="AR37" s="143">
        <v>0</v>
      </c>
      <c r="AS37" s="143">
        <v>20</v>
      </c>
      <c r="AT37" s="143">
        <v>0</v>
      </c>
      <c r="AU37" s="143">
        <v>0</v>
      </c>
      <c r="AV37" s="143">
        <v>0</v>
      </c>
      <c r="AX37" s="139">
        <v>1591.4285714285713</v>
      </c>
      <c r="AY37" s="159">
        <v>1514.1428571428571</v>
      </c>
      <c r="AZ37" s="139">
        <v>1372.7678571428571</v>
      </c>
      <c r="BA37" s="159">
        <v>1178.1249999999998</v>
      </c>
      <c r="BB37" s="215">
        <v>141.37</v>
      </c>
      <c r="BC37" s="139">
        <v>18.482142857142854</v>
      </c>
      <c r="BD37" s="139">
        <v>154.01785714285711</v>
      </c>
      <c r="BE37" s="139">
        <v>58.803571428571431</v>
      </c>
      <c r="BF37" s="139">
        <v>71.428571428571416</v>
      </c>
      <c r="BG37" s="139">
        <v>0</v>
      </c>
      <c r="BH37" s="139">
        <v>0</v>
      </c>
    </row>
    <row r="38" spans="1:60" ht="18.75" x14ac:dyDescent="0.3">
      <c r="A38" s="6"/>
      <c r="B38" s="124" t="s">
        <v>346</v>
      </c>
      <c r="C38" s="6"/>
      <c r="D38" s="90"/>
      <c r="E38" s="90"/>
      <c r="F38" s="7"/>
      <c r="G38" s="26"/>
      <c r="H38" s="7"/>
      <c r="I38" s="127">
        <f>SUM(I35:I36)</f>
        <v>255</v>
      </c>
      <c r="J38" s="128" t="s">
        <v>9</v>
      </c>
      <c r="K38" s="128"/>
      <c r="L38" s="131">
        <v>275</v>
      </c>
      <c r="M38" s="132">
        <v>255</v>
      </c>
      <c r="N38" s="131">
        <v>227.67857142857142</v>
      </c>
      <c r="O38" s="132">
        <v>227.67857142857142</v>
      </c>
      <c r="P38" s="132">
        <v>27.321428571428566</v>
      </c>
      <c r="Q38" s="131">
        <v>0</v>
      </c>
      <c r="R38" s="131">
        <v>0</v>
      </c>
      <c r="S38" s="131">
        <v>20</v>
      </c>
      <c r="T38" s="131">
        <v>0</v>
      </c>
      <c r="U38" s="131">
        <v>0</v>
      </c>
      <c r="V38" s="131">
        <v>0</v>
      </c>
      <c r="W38" s="61">
        <v>255</v>
      </c>
      <c r="X38" s="61">
        <v>0</v>
      </c>
      <c r="Y38" s="3"/>
      <c r="Z38" s="127">
        <f>Z33+L38</f>
        <v>1591.4285714285713</v>
      </c>
      <c r="AA38" s="160">
        <f t="shared" ref="AA38:AJ38" si="13">AA33+M38</f>
        <v>1514.1428571428571</v>
      </c>
      <c r="AB38" s="160">
        <f t="shared" si="13"/>
        <v>1372.7678571428571</v>
      </c>
      <c r="AC38" s="160">
        <f t="shared" si="13"/>
        <v>1178.1249999999998</v>
      </c>
      <c r="AD38" s="160">
        <f t="shared" si="13"/>
        <v>141.37499999999997</v>
      </c>
      <c r="AE38" s="127">
        <f t="shared" si="13"/>
        <v>18.482142857142854</v>
      </c>
      <c r="AF38" s="127">
        <f t="shared" si="13"/>
        <v>154.01785714285711</v>
      </c>
      <c r="AG38" s="127">
        <f t="shared" si="13"/>
        <v>58.803571428571431</v>
      </c>
      <c r="AH38" s="127">
        <f t="shared" si="13"/>
        <v>71.428571428571416</v>
      </c>
      <c r="AI38" s="127">
        <f t="shared" si="13"/>
        <v>0</v>
      </c>
      <c r="AJ38" s="127">
        <f t="shared" si="13"/>
        <v>0</v>
      </c>
      <c r="AL38" s="131">
        <v>275</v>
      </c>
      <c r="AM38" s="132">
        <v>255</v>
      </c>
      <c r="AN38" s="131">
        <v>227.67857142857142</v>
      </c>
      <c r="AO38" s="132">
        <v>227.67857142857142</v>
      </c>
      <c r="AP38" s="132">
        <v>27.321428571428566</v>
      </c>
      <c r="AQ38" s="131">
        <v>0</v>
      </c>
      <c r="AR38" s="131">
        <v>0</v>
      </c>
      <c r="AS38" s="131">
        <v>20</v>
      </c>
      <c r="AT38" s="131">
        <v>0</v>
      </c>
      <c r="AU38" s="131">
        <v>0</v>
      </c>
      <c r="AV38" s="131">
        <v>0</v>
      </c>
      <c r="AX38" s="127">
        <v>1591.4285714285713</v>
      </c>
      <c r="AY38" s="160">
        <v>1514.1428571428571</v>
      </c>
      <c r="AZ38" s="160">
        <v>1372.7678571428571</v>
      </c>
      <c r="BA38" s="160">
        <v>1178.1249999999998</v>
      </c>
      <c r="BB38" s="160">
        <v>141.37499999999997</v>
      </c>
      <c r="BC38" s="127">
        <v>18.482142857142854</v>
      </c>
      <c r="BD38" s="127">
        <v>154.01785714285711</v>
      </c>
      <c r="BE38" s="127">
        <v>58.803571428571431</v>
      </c>
      <c r="BF38" s="127">
        <v>71.428571428571416</v>
      </c>
      <c r="BG38" s="127">
        <v>0</v>
      </c>
      <c r="BH38" s="127">
        <v>0</v>
      </c>
    </row>
    <row r="39" spans="1:60" ht="18.75" x14ac:dyDescent="0.3">
      <c r="A39" s="3"/>
      <c r="B39" s="3"/>
      <c r="C39" s="3"/>
      <c r="D39" s="91"/>
      <c r="E39" s="91"/>
      <c r="F39" s="4"/>
      <c r="G39" s="25"/>
      <c r="H39" s="4"/>
      <c r="I39" s="4"/>
      <c r="J39" s="3"/>
      <c r="K39" s="3"/>
      <c r="L39" s="58"/>
      <c r="M39" s="69"/>
      <c r="N39" s="58"/>
      <c r="O39" s="72"/>
      <c r="P39" s="72"/>
      <c r="Q39" s="58"/>
      <c r="R39" s="58"/>
      <c r="S39" s="58"/>
      <c r="T39" s="58"/>
      <c r="U39" s="58"/>
      <c r="V39" s="58"/>
      <c r="W39" s="58"/>
      <c r="X39" s="58"/>
      <c r="Y39" s="3"/>
      <c r="Z39" s="137"/>
      <c r="AA39" s="158"/>
      <c r="AB39" s="146"/>
      <c r="AC39" s="161"/>
      <c r="AD39" s="162"/>
      <c r="AE39" s="137"/>
      <c r="AF39" s="137"/>
      <c r="AG39" s="137"/>
      <c r="AH39" s="137"/>
      <c r="AI39" s="137"/>
      <c r="AJ39" s="137"/>
      <c r="AL39" s="3"/>
      <c r="AM39" s="155"/>
      <c r="AN39" s="3"/>
      <c r="AO39" s="154"/>
      <c r="AP39" s="154"/>
      <c r="AQ39" s="3"/>
      <c r="AR39" s="3"/>
      <c r="AS39" s="3"/>
      <c r="AT39" s="3"/>
      <c r="AU39" s="3"/>
      <c r="AV39" s="3"/>
      <c r="AX39" s="3"/>
      <c r="AY39" s="200"/>
      <c r="AZ39" s="3"/>
      <c r="BA39" s="199"/>
      <c r="BB39" s="199"/>
      <c r="BC39" s="3"/>
      <c r="BD39" s="3"/>
      <c r="BE39" s="3"/>
      <c r="BF39" s="3"/>
      <c r="BG39" s="3"/>
      <c r="BH39" s="3"/>
    </row>
    <row r="40" spans="1:60" ht="18.75" x14ac:dyDescent="0.3">
      <c r="A40" s="8"/>
      <c r="B40" s="8"/>
      <c r="C40" s="8" t="s">
        <v>24</v>
      </c>
      <c r="D40" s="92" t="s">
        <v>11</v>
      </c>
      <c r="E40" s="92">
        <v>1</v>
      </c>
      <c r="F40" s="9">
        <v>35</v>
      </c>
      <c r="G40" s="27"/>
      <c r="H40" s="9"/>
      <c r="I40" s="9">
        <f>E40*F40</f>
        <v>35</v>
      </c>
      <c r="J40" s="8"/>
      <c r="K40" s="8"/>
      <c r="L40" s="62"/>
      <c r="M40" s="70"/>
      <c r="N40" s="62"/>
      <c r="O40" s="73"/>
      <c r="P40" s="73"/>
      <c r="Q40" s="62"/>
      <c r="R40" s="62"/>
      <c r="S40" s="62"/>
      <c r="T40" s="62"/>
      <c r="U40" s="62"/>
      <c r="V40" s="58"/>
      <c r="W40" s="62"/>
      <c r="X40" s="58"/>
      <c r="Y40" s="3"/>
      <c r="Z40" s="137"/>
      <c r="AA40" s="158"/>
      <c r="AB40" s="146"/>
      <c r="AC40" s="161"/>
      <c r="AD40" s="162"/>
      <c r="AE40" s="137"/>
      <c r="AF40" s="137"/>
      <c r="AG40" s="137"/>
      <c r="AH40" s="137"/>
      <c r="AI40" s="137"/>
      <c r="AJ40" s="137"/>
      <c r="AL40" s="3"/>
      <c r="AM40" s="155"/>
      <c r="AN40" s="3"/>
      <c r="AO40" s="154"/>
      <c r="AP40" s="154"/>
      <c r="AQ40" s="3"/>
      <c r="AR40" s="3"/>
      <c r="AS40" s="3"/>
      <c r="AT40" s="3"/>
      <c r="AU40" s="3"/>
      <c r="AV40" s="3"/>
      <c r="AX40" s="3"/>
      <c r="AY40" s="200"/>
      <c r="AZ40" s="3"/>
      <c r="BA40" s="199"/>
      <c r="BB40" s="199"/>
      <c r="BC40" s="3"/>
      <c r="BD40" s="3"/>
      <c r="BE40" s="3"/>
      <c r="BF40" s="3"/>
      <c r="BG40" s="3"/>
      <c r="BH40" s="3"/>
    </row>
    <row r="41" spans="1:60" ht="18.75" x14ac:dyDescent="0.3">
      <c r="A41" s="8"/>
      <c r="B41" s="8"/>
      <c r="C41" s="10" t="s">
        <v>23</v>
      </c>
      <c r="D41" s="92" t="s">
        <v>16</v>
      </c>
      <c r="E41" s="92">
        <v>3</v>
      </c>
      <c r="F41" s="9">
        <v>80</v>
      </c>
      <c r="G41" s="27">
        <v>2</v>
      </c>
      <c r="H41" s="9">
        <f>F41*G41*0.2</f>
        <v>32</v>
      </c>
      <c r="I41" s="9">
        <f>F41*(E41-G41*0.2)</f>
        <v>208</v>
      </c>
      <c r="J41" s="8"/>
      <c r="K41" s="8"/>
      <c r="L41" s="62"/>
      <c r="M41" s="70"/>
      <c r="N41" s="62"/>
      <c r="O41" s="73"/>
      <c r="P41" s="73"/>
      <c r="Q41" s="62"/>
      <c r="R41" s="62"/>
      <c r="S41" s="62"/>
      <c r="T41" s="62"/>
      <c r="U41" s="62"/>
      <c r="V41" s="58"/>
      <c r="W41" s="62"/>
      <c r="X41" s="58"/>
      <c r="Y41" s="3"/>
      <c r="Z41" s="137"/>
      <c r="AA41" s="158"/>
      <c r="AB41" s="146"/>
      <c r="AC41" s="161"/>
      <c r="AD41" s="162"/>
      <c r="AE41" s="137"/>
      <c r="AF41" s="137"/>
      <c r="AG41" s="137"/>
      <c r="AH41" s="137"/>
      <c r="AI41" s="137"/>
      <c r="AJ41" s="137"/>
      <c r="AL41" s="3"/>
      <c r="AM41" s="155"/>
      <c r="AN41" s="3"/>
      <c r="AO41" s="154"/>
      <c r="AP41" s="154"/>
      <c r="AQ41" s="3"/>
      <c r="AR41" s="3"/>
      <c r="AS41" s="3"/>
      <c r="AT41" s="3"/>
      <c r="AU41" s="3"/>
      <c r="AV41" s="3"/>
      <c r="AX41" s="3"/>
      <c r="AY41" s="200"/>
      <c r="AZ41" s="3"/>
      <c r="BA41" s="199"/>
      <c r="BB41" s="199"/>
      <c r="BC41" s="3"/>
      <c r="BD41" s="3"/>
      <c r="BE41" s="3"/>
      <c r="BF41" s="3"/>
      <c r="BG41" s="3"/>
      <c r="BH41" s="3"/>
    </row>
    <row r="42" spans="1:60" ht="18.75" x14ac:dyDescent="0.3">
      <c r="A42" s="8"/>
      <c r="B42" s="136" t="s">
        <v>347</v>
      </c>
      <c r="C42" s="10"/>
      <c r="D42" s="92"/>
      <c r="E42" s="92"/>
      <c r="F42" s="9"/>
      <c r="G42" s="27"/>
      <c r="H42" s="9"/>
      <c r="I42" s="141">
        <f>SUM(I39:I40)</f>
        <v>35</v>
      </c>
      <c r="J42" s="142" t="s">
        <v>9</v>
      </c>
      <c r="K42" s="142"/>
      <c r="L42" s="143">
        <v>275</v>
      </c>
      <c r="M42" s="144">
        <v>243</v>
      </c>
      <c r="N42" s="143">
        <v>216.96428571428569</v>
      </c>
      <c r="O42" s="144">
        <v>216.96428571428569</v>
      </c>
      <c r="P42" s="144">
        <v>26.035714285714285</v>
      </c>
      <c r="Q42" s="143">
        <v>0</v>
      </c>
      <c r="R42" s="143">
        <v>0</v>
      </c>
      <c r="S42" s="143">
        <v>32</v>
      </c>
      <c r="T42" s="143">
        <v>0</v>
      </c>
      <c r="U42" s="143">
        <v>0</v>
      </c>
      <c r="V42" s="143">
        <v>0</v>
      </c>
      <c r="W42" s="143"/>
      <c r="X42" s="145"/>
      <c r="Y42" s="137"/>
      <c r="Z42" s="143">
        <f t="shared" ref="Z42:AJ42" si="14">Z37+L42</f>
        <v>1866.4285714285713</v>
      </c>
      <c r="AA42" s="144">
        <f t="shared" si="14"/>
        <v>1757.1428571428571</v>
      </c>
      <c r="AB42" s="143">
        <f t="shared" si="14"/>
        <v>1589.7321428571429</v>
      </c>
      <c r="AC42" s="144">
        <f t="shared" si="14"/>
        <v>1395.0892857142856</v>
      </c>
      <c r="AD42" s="144">
        <f t="shared" si="14"/>
        <v>167.40571428571428</v>
      </c>
      <c r="AE42" s="143">
        <f t="shared" si="14"/>
        <v>18.482142857142854</v>
      </c>
      <c r="AF42" s="143">
        <f t="shared" si="14"/>
        <v>154.01785714285711</v>
      </c>
      <c r="AG42" s="143">
        <f t="shared" si="14"/>
        <v>90.803571428571431</v>
      </c>
      <c r="AH42" s="143">
        <f t="shared" si="14"/>
        <v>71.428571428571416</v>
      </c>
      <c r="AI42" s="143">
        <f t="shared" si="14"/>
        <v>0</v>
      </c>
      <c r="AJ42" s="143">
        <f t="shared" si="14"/>
        <v>0</v>
      </c>
      <c r="AL42" s="143">
        <v>275</v>
      </c>
      <c r="AM42" s="144">
        <v>243</v>
      </c>
      <c r="AN42" s="143">
        <v>216.96428571428569</v>
      </c>
      <c r="AO42" s="144">
        <v>216.96428571428569</v>
      </c>
      <c r="AP42" s="144">
        <v>26.035714285714285</v>
      </c>
      <c r="AQ42" s="143">
        <v>0</v>
      </c>
      <c r="AR42" s="143">
        <v>0</v>
      </c>
      <c r="AS42" s="143">
        <v>32</v>
      </c>
      <c r="AT42" s="143">
        <v>0</v>
      </c>
      <c r="AU42" s="143">
        <v>0</v>
      </c>
      <c r="AV42" s="143">
        <v>0</v>
      </c>
      <c r="AX42" s="143">
        <v>1866.4285714285713</v>
      </c>
      <c r="AY42" s="144">
        <v>1757.1428571428571</v>
      </c>
      <c r="AZ42" s="143">
        <v>1589.7321428571429</v>
      </c>
      <c r="BA42" s="144">
        <v>1395.0892857142856</v>
      </c>
      <c r="BB42" s="144">
        <v>167.40571428571428</v>
      </c>
      <c r="BC42" s="143">
        <v>18.482142857142854</v>
      </c>
      <c r="BD42" s="143">
        <v>154.01785714285711</v>
      </c>
      <c r="BE42" s="143">
        <v>90.803571428571431</v>
      </c>
      <c r="BF42" s="143">
        <v>71.428571428571416</v>
      </c>
      <c r="BG42" s="143">
        <v>0</v>
      </c>
      <c r="BH42" s="143">
        <v>0</v>
      </c>
    </row>
    <row r="43" spans="1:60" ht="18.75" x14ac:dyDescent="0.3">
      <c r="A43" s="6"/>
      <c r="B43" s="124" t="s">
        <v>346</v>
      </c>
      <c r="C43" s="6"/>
      <c r="D43" s="90"/>
      <c r="E43" s="90"/>
      <c r="F43" s="7"/>
      <c r="G43" s="26"/>
      <c r="H43" s="7"/>
      <c r="I43" s="127">
        <f>SUM(I40:I41)</f>
        <v>243</v>
      </c>
      <c r="J43" s="128" t="s">
        <v>9</v>
      </c>
      <c r="K43" s="128"/>
      <c r="L43" s="131">
        <v>275</v>
      </c>
      <c r="M43" s="132">
        <v>243</v>
      </c>
      <c r="N43" s="131">
        <v>216.96428571428569</v>
      </c>
      <c r="O43" s="132">
        <v>216.96428571428569</v>
      </c>
      <c r="P43" s="132">
        <v>26.035714285714285</v>
      </c>
      <c r="Q43" s="131">
        <v>0</v>
      </c>
      <c r="R43" s="131">
        <v>0</v>
      </c>
      <c r="S43" s="131">
        <v>32</v>
      </c>
      <c r="T43" s="131">
        <v>0</v>
      </c>
      <c r="U43" s="131">
        <v>0</v>
      </c>
      <c r="V43" s="131">
        <v>0</v>
      </c>
      <c r="W43" s="61">
        <v>243</v>
      </c>
      <c r="X43" s="61">
        <v>0</v>
      </c>
      <c r="Y43" s="3"/>
      <c r="Z43" s="131">
        <f>Z38+L43</f>
        <v>1866.4285714285713</v>
      </c>
      <c r="AA43" s="132">
        <f t="shared" ref="AA43:AJ43" si="15">AA38+M43</f>
        <v>1757.1428571428571</v>
      </c>
      <c r="AB43" s="131">
        <f t="shared" si="15"/>
        <v>1589.7321428571429</v>
      </c>
      <c r="AC43" s="132">
        <f t="shared" si="15"/>
        <v>1395.0892857142856</v>
      </c>
      <c r="AD43" s="132">
        <f t="shared" si="15"/>
        <v>167.41071428571425</v>
      </c>
      <c r="AE43" s="131">
        <f t="shared" si="15"/>
        <v>18.482142857142854</v>
      </c>
      <c r="AF43" s="131">
        <f t="shared" si="15"/>
        <v>154.01785714285711</v>
      </c>
      <c r="AG43" s="131">
        <f t="shared" si="15"/>
        <v>90.803571428571431</v>
      </c>
      <c r="AH43" s="131">
        <f t="shared" si="15"/>
        <v>71.428571428571416</v>
      </c>
      <c r="AI43" s="131">
        <f t="shared" si="15"/>
        <v>0</v>
      </c>
      <c r="AJ43" s="131">
        <f t="shared" si="15"/>
        <v>0</v>
      </c>
      <c r="AL43" s="131">
        <v>275</v>
      </c>
      <c r="AM43" s="132">
        <v>243</v>
      </c>
      <c r="AN43" s="131">
        <v>216.96428571428569</v>
      </c>
      <c r="AO43" s="132">
        <v>216.96428571428569</v>
      </c>
      <c r="AP43" s="132">
        <v>26.035714285714285</v>
      </c>
      <c r="AQ43" s="131">
        <v>0</v>
      </c>
      <c r="AR43" s="131">
        <v>0</v>
      </c>
      <c r="AS43" s="131">
        <v>32</v>
      </c>
      <c r="AT43" s="131">
        <v>0</v>
      </c>
      <c r="AU43" s="131">
        <v>0</v>
      </c>
      <c r="AV43" s="131">
        <v>0</v>
      </c>
      <c r="AX43" s="131">
        <v>1866.4285714285713</v>
      </c>
      <c r="AY43" s="132">
        <v>1757.1428571428571</v>
      </c>
      <c r="AZ43" s="131">
        <v>1589.7321428571429</v>
      </c>
      <c r="BA43" s="132">
        <v>1395.0892857142856</v>
      </c>
      <c r="BB43" s="132">
        <v>167.41071428571425</v>
      </c>
      <c r="BC43" s="131">
        <v>18.482142857142854</v>
      </c>
      <c r="BD43" s="131">
        <v>154.01785714285711</v>
      </c>
      <c r="BE43" s="131">
        <v>90.803571428571431</v>
      </c>
      <c r="BF43" s="131">
        <v>71.428571428571416</v>
      </c>
      <c r="BG43" s="131">
        <v>0</v>
      </c>
      <c r="BH43" s="131">
        <v>0</v>
      </c>
    </row>
    <row r="44" spans="1:60" ht="18.75" x14ac:dyDescent="0.3">
      <c r="A44" s="3"/>
      <c r="B44" s="3"/>
      <c r="C44" s="3"/>
      <c r="D44" s="91"/>
      <c r="E44" s="91"/>
      <c r="F44" s="4"/>
      <c r="G44" s="25"/>
      <c r="H44" s="4"/>
      <c r="I44" s="4"/>
      <c r="J44" s="3"/>
      <c r="K44" s="3"/>
      <c r="L44" s="58"/>
      <c r="M44" s="69"/>
      <c r="N44" s="58"/>
      <c r="O44" s="72"/>
      <c r="P44" s="72"/>
      <c r="Q44" s="58"/>
      <c r="R44" s="58"/>
      <c r="S44" s="58"/>
      <c r="T44" s="58"/>
      <c r="U44" s="58"/>
      <c r="V44" s="58"/>
      <c r="W44" s="58"/>
      <c r="X44" s="58"/>
      <c r="Y44" s="3"/>
      <c r="Z44" s="137"/>
      <c r="AA44" s="158"/>
      <c r="AB44" s="146"/>
      <c r="AC44" s="161"/>
      <c r="AD44" s="162"/>
      <c r="AE44" s="137"/>
      <c r="AF44" s="137"/>
      <c r="AG44" s="137"/>
      <c r="AH44" s="137"/>
      <c r="AI44" s="137"/>
      <c r="AJ44" s="137"/>
      <c r="AL44" s="3"/>
      <c r="AM44" s="155"/>
      <c r="AN44" s="3"/>
      <c r="AO44" s="154"/>
      <c r="AP44" s="154"/>
      <c r="AQ44" s="3"/>
      <c r="AR44" s="3"/>
      <c r="AS44" s="3"/>
      <c r="AT44" s="3"/>
      <c r="AU44" s="3"/>
      <c r="AV44" s="3"/>
      <c r="AX44" s="3"/>
      <c r="AY44" s="200"/>
      <c r="AZ44" s="3"/>
      <c r="BA44" s="199"/>
      <c r="BB44" s="199"/>
      <c r="BC44" s="3"/>
      <c r="BD44" s="3"/>
      <c r="BE44" s="3"/>
      <c r="BF44" s="3"/>
      <c r="BG44" s="3"/>
      <c r="BH44" s="3"/>
    </row>
    <row r="45" spans="1:60" ht="18.75" x14ac:dyDescent="0.3">
      <c r="A45" s="8"/>
      <c r="B45" s="8"/>
      <c r="C45" s="50" t="s">
        <v>60</v>
      </c>
      <c r="D45" s="92" t="s">
        <v>11</v>
      </c>
      <c r="E45" s="92">
        <v>1</v>
      </c>
      <c r="F45" s="9">
        <v>35</v>
      </c>
      <c r="G45" s="27"/>
      <c r="H45" s="9"/>
      <c r="I45" s="9">
        <f>E45*F45</f>
        <v>35</v>
      </c>
      <c r="J45" s="8"/>
      <c r="K45" s="8"/>
      <c r="L45" s="62"/>
      <c r="M45" s="70"/>
      <c r="N45" s="62"/>
      <c r="O45" s="73"/>
      <c r="P45" s="73"/>
      <c r="Q45" s="62"/>
      <c r="R45" s="62"/>
      <c r="S45" s="62"/>
      <c r="T45" s="62"/>
      <c r="U45" s="62"/>
      <c r="V45" s="58"/>
      <c r="W45" s="62"/>
      <c r="X45" s="58"/>
      <c r="Y45" s="3"/>
      <c r="Z45" s="137"/>
      <c r="AA45" s="158"/>
      <c r="AB45" s="146"/>
      <c r="AC45" s="161"/>
      <c r="AD45" s="162"/>
      <c r="AE45" s="137"/>
      <c r="AF45" s="137"/>
      <c r="AG45" s="137"/>
      <c r="AH45" s="137"/>
      <c r="AI45" s="137"/>
      <c r="AJ45" s="137"/>
      <c r="AL45" s="3"/>
      <c r="AM45" s="155"/>
      <c r="AN45" s="3"/>
      <c r="AO45" s="154"/>
      <c r="AP45" s="154"/>
      <c r="AQ45" s="3"/>
      <c r="AR45" s="3"/>
      <c r="AS45" s="3"/>
      <c r="AT45" s="3"/>
      <c r="AU45" s="3"/>
      <c r="AV45" s="3"/>
      <c r="AX45" s="3"/>
      <c r="AY45" s="200"/>
      <c r="AZ45" s="3"/>
      <c r="BA45" s="199"/>
      <c r="BB45" s="199"/>
      <c r="BC45" s="3"/>
      <c r="BD45" s="3"/>
      <c r="BE45" s="3"/>
      <c r="BF45" s="3"/>
      <c r="BG45" s="3"/>
      <c r="BH45" s="3"/>
    </row>
    <row r="46" spans="1:60" ht="18.75" x14ac:dyDescent="0.3">
      <c r="A46" s="8"/>
      <c r="B46" s="8"/>
      <c r="C46" s="50" t="s">
        <v>25</v>
      </c>
      <c r="D46" s="92" t="s">
        <v>16</v>
      </c>
      <c r="E46" s="92">
        <v>3</v>
      </c>
      <c r="F46" s="9">
        <v>80</v>
      </c>
      <c r="G46" s="27">
        <v>2</v>
      </c>
      <c r="H46" s="9">
        <f>G46*20</f>
        <v>40</v>
      </c>
      <c r="I46" s="9">
        <f>E46*F46-G46*20</f>
        <v>200</v>
      </c>
      <c r="J46" s="8"/>
      <c r="K46" s="8"/>
      <c r="L46" s="62"/>
      <c r="M46" s="70"/>
      <c r="N46" s="62"/>
      <c r="O46" s="73"/>
      <c r="P46" s="73"/>
      <c r="Q46" s="62"/>
      <c r="R46" s="62"/>
      <c r="S46" s="62"/>
      <c r="T46" s="62"/>
      <c r="U46" s="62"/>
      <c r="V46" s="58"/>
      <c r="W46" s="62"/>
      <c r="X46" s="58"/>
      <c r="Y46" s="3"/>
      <c r="Z46" s="137"/>
      <c r="AA46" s="158"/>
      <c r="AB46" s="146"/>
      <c r="AC46" s="161"/>
      <c r="AD46" s="162"/>
      <c r="AE46" s="137"/>
      <c r="AF46" s="137"/>
      <c r="AG46" s="137"/>
      <c r="AH46" s="137"/>
      <c r="AI46" s="137"/>
      <c r="AJ46" s="137"/>
      <c r="AL46" s="3"/>
      <c r="AM46" s="155"/>
      <c r="AN46" s="3"/>
      <c r="AO46" s="154"/>
      <c r="AP46" s="154"/>
      <c r="AQ46" s="3"/>
      <c r="AR46" s="3"/>
      <c r="AS46" s="3"/>
      <c r="AT46" s="3"/>
      <c r="AU46" s="3"/>
      <c r="AV46" s="3"/>
      <c r="AX46" s="3"/>
      <c r="AY46" s="200"/>
      <c r="AZ46" s="3"/>
      <c r="BA46" s="199"/>
      <c r="BB46" s="199"/>
      <c r="BC46" s="3"/>
      <c r="BD46" s="3"/>
      <c r="BE46" s="3"/>
      <c r="BF46" s="3"/>
      <c r="BG46" s="3"/>
      <c r="BH46" s="3"/>
    </row>
    <row r="47" spans="1:60" ht="18.75" x14ac:dyDescent="0.3">
      <c r="A47" s="8"/>
      <c r="B47" s="136" t="s">
        <v>347</v>
      </c>
      <c r="C47" s="50"/>
      <c r="D47" s="92"/>
      <c r="E47" s="92"/>
      <c r="F47" s="9"/>
      <c r="G47" s="27"/>
      <c r="H47" s="9"/>
      <c r="I47" s="9"/>
      <c r="J47" s="8"/>
      <c r="K47" s="8"/>
      <c r="L47" s="143">
        <v>275</v>
      </c>
      <c r="M47" s="144">
        <v>235</v>
      </c>
      <c r="N47" s="143">
        <v>209.82142857142856</v>
      </c>
      <c r="O47" s="144">
        <v>209.82142857142856</v>
      </c>
      <c r="P47" s="144">
        <v>25.178571428571427</v>
      </c>
      <c r="Q47" s="143">
        <v>0</v>
      </c>
      <c r="R47" s="143">
        <v>0</v>
      </c>
      <c r="S47" s="143">
        <v>40</v>
      </c>
      <c r="T47" s="143">
        <v>0</v>
      </c>
      <c r="U47" s="143">
        <v>0</v>
      </c>
      <c r="V47" s="143">
        <v>0</v>
      </c>
      <c r="W47" s="62"/>
      <c r="X47" s="58"/>
      <c r="Y47" s="3"/>
      <c r="Z47" s="141">
        <f t="shared" ref="Z47:AJ47" si="16">Z42+L47</f>
        <v>2141.4285714285716</v>
      </c>
      <c r="AA47" s="174">
        <f t="shared" si="16"/>
        <v>1992.1428571428571</v>
      </c>
      <c r="AB47" s="141">
        <f t="shared" si="16"/>
        <v>1799.5535714285716</v>
      </c>
      <c r="AC47" s="174">
        <f t="shared" si="16"/>
        <v>1604.9107142857142</v>
      </c>
      <c r="AD47" s="174">
        <f t="shared" si="16"/>
        <v>192.5842857142857</v>
      </c>
      <c r="AE47" s="141">
        <f t="shared" si="16"/>
        <v>18.482142857142854</v>
      </c>
      <c r="AF47" s="141">
        <f t="shared" si="16"/>
        <v>154.01785714285711</v>
      </c>
      <c r="AG47" s="141">
        <f t="shared" si="16"/>
        <v>130.80357142857144</v>
      </c>
      <c r="AH47" s="141">
        <f t="shared" si="16"/>
        <v>71.428571428571416</v>
      </c>
      <c r="AI47" s="141">
        <f t="shared" si="16"/>
        <v>0</v>
      </c>
      <c r="AJ47" s="141">
        <f t="shared" si="16"/>
        <v>0</v>
      </c>
      <c r="AL47" s="143">
        <v>275</v>
      </c>
      <c r="AM47" s="144">
        <v>235</v>
      </c>
      <c r="AN47" s="143">
        <v>209.82142857142856</v>
      </c>
      <c r="AO47" s="144">
        <v>209.82142857142856</v>
      </c>
      <c r="AP47" s="144">
        <v>25.178571428571427</v>
      </c>
      <c r="AQ47" s="143">
        <v>0</v>
      </c>
      <c r="AR47" s="143">
        <v>0</v>
      </c>
      <c r="AS47" s="143">
        <v>40</v>
      </c>
      <c r="AT47" s="143">
        <v>0</v>
      </c>
      <c r="AU47" s="143">
        <v>0</v>
      </c>
      <c r="AV47" s="143">
        <v>0</v>
      </c>
      <c r="AX47" s="141">
        <v>2141.4285714285716</v>
      </c>
      <c r="AY47" s="174">
        <v>1992.1428571428571</v>
      </c>
      <c r="AZ47" s="141">
        <v>1799.5535714285716</v>
      </c>
      <c r="BA47" s="174">
        <v>1604.9107142857142</v>
      </c>
      <c r="BB47" s="174">
        <v>192.5842857142857</v>
      </c>
      <c r="BC47" s="141">
        <v>18.482142857142854</v>
      </c>
      <c r="BD47" s="141">
        <v>154.01785714285711</v>
      </c>
      <c r="BE47" s="141">
        <v>130.80357142857144</v>
      </c>
      <c r="BF47" s="141">
        <v>71.428571428571416</v>
      </c>
      <c r="BG47" s="141">
        <v>0</v>
      </c>
      <c r="BH47" s="141">
        <v>0</v>
      </c>
    </row>
    <row r="48" spans="1:60" ht="18.75" x14ac:dyDescent="0.3">
      <c r="A48" s="6"/>
      <c r="B48" s="124" t="s">
        <v>346</v>
      </c>
      <c r="C48" s="6"/>
      <c r="D48" s="90"/>
      <c r="E48" s="90"/>
      <c r="F48" s="7"/>
      <c r="G48" s="26"/>
      <c r="H48" s="7"/>
      <c r="I48" s="127">
        <f>SUM(I45:I46)</f>
        <v>235</v>
      </c>
      <c r="J48" s="128" t="s">
        <v>9</v>
      </c>
      <c r="K48" s="128"/>
      <c r="L48" s="131">
        <v>275</v>
      </c>
      <c r="M48" s="132">
        <v>235</v>
      </c>
      <c r="N48" s="131">
        <v>209.82142857142856</v>
      </c>
      <c r="O48" s="132">
        <v>209.82142857142856</v>
      </c>
      <c r="P48" s="132">
        <v>25.178571428571427</v>
      </c>
      <c r="Q48" s="131">
        <v>0</v>
      </c>
      <c r="R48" s="131">
        <v>0</v>
      </c>
      <c r="S48" s="131">
        <v>40</v>
      </c>
      <c r="T48" s="131">
        <v>0</v>
      </c>
      <c r="U48" s="131">
        <v>0</v>
      </c>
      <c r="V48" s="131">
        <v>0</v>
      </c>
      <c r="W48" s="61">
        <v>235</v>
      </c>
      <c r="X48" s="61">
        <v>0</v>
      </c>
      <c r="Y48" s="3"/>
      <c r="Z48" s="127">
        <f>Z43+L48</f>
        <v>2141.4285714285716</v>
      </c>
      <c r="AA48" s="160">
        <f t="shared" ref="AA48:AJ48" si="17">AA43+M48</f>
        <v>1992.1428571428571</v>
      </c>
      <c r="AB48" s="127">
        <f t="shared" si="17"/>
        <v>1799.5535714285716</v>
      </c>
      <c r="AC48" s="160">
        <f t="shared" si="17"/>
        <v>1604.9107142857142</v>
      </c>
      <c r="AD48" s="160">
        <f t="shared" si="17"/>
        <v>192.58928571428567</v>
      </c>
      <c r="AE48" s="127">
        <f t="shared" si="17"/>
        <v>18.482142857142854</v>
      </c>
      <c r="AF48" s="127">
        <f t="shared" si="17"/>
        <v>154.01785714285711</v>
      </c>
      <c r="AG48" s="127">
        <f t="shared" si="17"/>
        <v>130.80357142857144</v>
      </c>
      <c r="AH48" s="127">
        <f t="shared" si="17"/>
        <v>71.428571428571416</v>
      </c>
      <c r="AI48" s="127">
        <f t="shared" si="17"/>
        <v>0</v>
      </c>
      <c r="AJ48" s="127">
        <f t="shared" si="17"/>
        <v>0</v>
      </c>
      <c r="AL48" s="131">
        <v>275</v>
      </c>
      <c r="AM48" s="132">
        <v>235</v>
      </c>
      <c r="AN48" s="131">
        <v>209.82142857142856</v>
      </c>
      <c r="AO48" s="132">
        <v>209.82142857142856</v>
      </c>
      <c r="AP48" s="132">
        <v>25.178571428571427</v>
      </c>
      <c r="AQ48" s="131">
        <v>0</v>
      </c>
      <c r="AR48" s="131">
        <v>0</v>
      </c>
      <c r="AS48" s="131">
        <v>40</v>
      </c>
      <c r="AT48" s="131">
        <v>0</v>
      </c>
      <c r="AU48" s="131">
        <v>0</v>
      </c>
      <c r="AV48" s="131">
        <v>0</v>
      </c>
      <c r="AX48" s="127">
        <v>2141.4285714285716</v>
      </c>
      <c r="AY48" s="160">
        <v>1992.1428571428571</v>
      </c>
      <c r="AZ48" s="127">
        <v>1799.5535714285716</v>
      </c>
      <c r="BA48" s="160">
        <v>1604.9107142857142</v>
      </c>
      <c r="BB48" s="160">
        <v>192.58928571428567</v>
      </c>
      <c r="BC48" s="127">
        <v>18.482142857142854</v>
      </c>
      <c r="BD48" s="127">
        <v>154.01785714285711</v>
      </c>
      <c r="BE48" s="127">
        <v>130.80357142857144</v>
      </c>
      <c r="BF48" s="127">
        <v>71.428571428571416</v>
      </c>
      <c r="BG48" s="127">
        <v>0</v>
      </c>
      <c r="BH48" s="127">
        <v>0</v>
      </c>
    </row>
    <row r="49" spans="1:60" ht="18.75" x14ac:dyDescent="0.3">
      <c r="A49" s="3"/>
      <c r="B49" s="3"/>
      <c r="C49" s="3"/>
      <c r="D49" s="91"/>
      <c r="E49" s="91"/>
      <c r="F49" s="4"/>
      <c r="G49" s="25"/>
      <c r="H49" s="4"/>
      <c r="I49" s="4"/>
      <c r="J49" s="3"/>
      <c r="K49" s="3"/>
      <c r="L49" s="58"/>
      <c r="M49" s="69"/>
      <c r="N49" s="58"/>
      <c r="O49" s="72"/>
      <c r="P49" s="72"/>
      <c r="Q49" s="58"/>
      <c r="R49" s="58"/>
      <c r="S49" s="58"/>
      <c r="T49" s="58"/>
      <c r="U49" s="58"/>
      <c r="V49" s="58"/>
      <c r="W49" s="58"/>
      <c r="X49" s="58"/>
      <c r="Y49" s="3"/>
      <c r="Z49" s="137"/>
      <c r="AA49" s="158"/>
      <c r="AB49" s="146"/>
      <c r="AC49" s="161"/>
      <c r="AD49" s="162"/>
      <c r="AE49" s="137"/>
      <c r="AF49" s="137"/>
      <c r="AG49" s="137"/>
      <c r="AH49" s="137"/>
      <c r="AI49" s="137"/>
      <c r="AJ49" s="137"/>
      <c r="AL49" s="3"/>
      <c r="AM49" s="155"/>
      <c r="AN49" s="3"/>
      <c r="AO49" s="154"/>
      <c r="AP49" s="154"/>
      <c r="AQ49" s="3"/>
      <c r="AR49" s="3"/>
      <c r="AS49" s="3"/>
      <c r="AT49" s="3"/>
      <c r="AU49" s="3"/>
      <c r="AV49" s="3"/>
      <c r="AX49" s="3"/>
      <c r="AY49" s="200"/>
      <c r="AZ49" s="3"/>
      <c r="BA49" s="199"/>
      <c r="BB49" s="199"/>
      <c r="BC49" s="3"/>
      <c r="BD49" s="3"/>
      <c r="BE49" s="3"/>
      <c r="BF49" s="3"/>
      <c r="BG49" s="3"/>
      <c r="BH49" s="3"/>
    </row>
    <row r="50" spans="1:60" ht="18.75" x14ac:dyDescent="0.3">
      <c r="A50" s="8"/>
      <c r="B50" s="8"/>
      <c r="C50" s="8" t="s">
        <v>26</v>
      </c>
      <c r="D50" s="92" t="s">
        <v>16</v>
      </c>
      <c r="E50" s="92">
        <v>1</v>
      </c>
      <c r="F50" s="9">
        <v>80</v>
      </c>
      <c r="G50" s="27"/>
      <c r="H50" s="9"/>
      <c r="I50" s="9">
        <f>E50*F50</f>
        <v>80</v>
      </c>
      <c r="J50" s="8"/>
      <c r="K50" s="8"/>
      <c r="L50" s="62"/>
      <c r="M50" s="70"/>
      <c r="N50" s="62"/>
      <c r="O50" s="73"/>
      <c r="P50" s="73"/>
      <c r="Q50" s="62"/>
      <c r="R50" s="62"/>
      <c r="S50" s="62"/>
      <c r="T50" s="62"/>
      <c r="U50" s="62"/>
      <c r="V50" s="58"/>
      <c r="W50" s="62"/>
      <c r="X50" s="58"/>
      <c r="Y50" s="3"/>
      <c r="Z50" s="137"/>
      <c r="AA50" s="158"/>
      <c r="AB50" s="146"/>
      <c r="AC50" s="161"/>
      <c r="AD50" s="162"/>
      <c r="AE50" s="137"/>
      <c r="AF50" s="137"/>
      <c r="AG50" s="137"/>
      <c r="AH50" s="137"/>
      <c r="AI50" s="137"/>
      <c r="AJ50" s="137"/>
      <c r="AL50" s="3"/>
      <c r="AM50" s="155"/>
      <c r="AN50" s="3"/>
      <c r="AO50" s="154"/>
      <c r="AP50" s="154"/>
      <c r="AQ50" s="3"/>
      <c r="AR50" s="3"/>
      <c r="AS50" s="3"/>
      <c r="AT50" s="3"/>
      <c r="AU50" s="3"/>
      <c r="AV50" s="3"/>
      <c r="AX50" s="3"/>
      <c r="AY50" s="200"/>
      <c r="AZ50" s="3"/>
      <c r="BA50" s="199"/>
      <c r="BB50" s="199"/>
      <c r="BC50" s="3"/>
      <c r="BD50" s="3"/>
      <c r="BE50" s="3"/>
      <c r="BF50" s="3"/>
      <c r="BG50" s="3"/>
      <c r="BH50" s="3"/>
    </row>
    <row r="51" spans="1:60" ht="18.75" x14ac:dyDescent="0.3">
      <c r="A51" s="8"/>
      <c r="B51" s="5"/>
      <c r="C51" s="8" t="s">
        <v>28</v>
      </c>
      <c r="D51" s="92" t="s">
        <v>11</v>
      </c>
      <c r="E51" s="92">
        <v>1</v>
      </c>
      <c r="F51" s="9">
        <v>35</v>
      </c>
      <c r="G51" s="27"/>
      <c r="H51" s="9"/>
      <c r="I51" s="9">
        <f>E51*F51</f>
        <v>35</v>
      </c>
      <c r="J51" s="8"/>
      <c r="K51" s="8"/>
      <c r="L51" s="62"/>
      <c r="M51" s="70"/>
      <c r="N51" s="62"/>
      <c r="O51" s="73"/>
      <c r="P51" s="73"/>
      <c r="Q51" s="62"/>
      <c r="R51" s="62"/>
      <c r="S51" s="62"/>
      <c r="T51" s="62"/>
      <c r="U51" s="62"/>
      <c r="V51" s="58"/>
      <c r="W51" s="62"/>
      <c r="X51" s="58"/>
      <c r="Y51" s="3"/>
      <c r="Z51" s="3"/>
      <c r="AA51" s="197"/>
      <c r="AB51" s="13"/>
      <c r="AC51" s="198"/>
      <c r="AD51" s="199"/>
      <c r="AE51" s="3"/>
      <c r="AF51" s="3"/>
      <c r="AG51" s="3"/>
      <c r="AH51" s="3"/>
      <c r="AI51" s="3"/>
      <c r="AJ51" s="3"/>
      <c r="AL51" s="3"/>
      <c r="AM51" s="155"/>
      <c r="AN51" s="3"/>
      <c r="AO51" s="154"/>
      <c r="AP51" s="154"/>
      <c r="AQ51" s="3"/>
      <c r="AR51" s="3"/>
      <c r="AS51" s="3"/>
      <c r="AT51" s="3"/>
      <c r="AU51" s="3"/>
      <c r="AV51" s="3"/>
      <c r="AX51" s="3"/>
      <c r="AY51" s="200"/>
      <c r="AZ51" s="3"/>
      <c r="BA51" s="199"/>
      <c r="BB51" s="199"/>
      <c r="BC51" s="3"/>
      <c r="BD51" s="3"/>
      <c r="BE51" s="3"/>
      <c r="BF51" s="3"/>
      <c r="BG51" s="3"/>
      <c r="BH51" s="3"/>
    </row>
    <row r="52" spans="1:60" ht="18.75" x14ac:dyDescent="0.3">
      <c r="A52" s="8"/>
      <c r="B52" s="136" t="s">
        <v>347</v>
      </c>
      <c r="C52" s="8"/>
      <c r="D52" s="92"/>
      <c r="E52" s="92"/>
      <c r="F52" s="9"/>
      <c r="G52" s="27"/>
      <c r="H52" s="9"/>
      <c r="I52" s="141">
        <v>115</v>
      </c>
      <c r="J52" s="142" t="s">
        <v>9</v>
      </c>
      <c r="K52" s="142"/>
      <c r="L52" s="143">
        <v>115</v>
      </c>
      <c r="M52" s="144">
        <v>105.80000000000001</v>
      </c>
      <c r="N52" s="143">
        <v>94.464285714285722</v>
      </c>
      <c r="O52" s="144">
        <v>94.464285714285722</v>
      </c>
      <c r="P52" s="144">
        <v>11.335714285714285</v>
      </c>
      <c r="Q52" s="143">
        <v>0</v>
      </c>
      <c r="R52" s="143">
        <v>0</v>
      </c>
      <c r="S52" s="143">
        <v>9.2000000000000011</v>
      </c>
      <c r="T52" s="143">
        <v>0</v>
      </c>
      <c r="U52" s="143">
        <v>0</v>
      </c>
      <c r="V52" s="143">
        <v>0</v>
      </c>
      <c r="W52" s="62"/>
      <c r="X52" s="58"/>
      <c r="Y52" s="3"/>
      <c r="Z52" s="141">
        <v>2256.4285714285716</v>
      </c>
      <c r="AA52" s="174">
        <v>2097.9428571428571</v>
      </c>
      <c r="AB52" s="141">
        <v>1894.0178571428573</v>
      </c>
      <c r="AC52" s="174">
        <v>1699.375</v>
      </c>
      <c r="AD52" s="220">
        <v>203.92</v>
      </c>
      <c r="AE52" s="141">
        <v>18.482142857142854</v>
      </c>
      <c r="AF52" s="141">
        <v>154.01785714285711</v>
      </c>
      <c r="AG52" s="141">
        <v>140.00357142857143</v>
      </c>
      <c r="AH52" s="141">
        <v>71.428571428571416</v>
      </c>
      <c r="AI52" s="141">
        <v>0</v>
      </c>
      <c r="AJ52" s="141">
        <v>0</v>
      </c>
      <c r="AL52" s="143">
        <v>115</v>
      </c>
      <c r="AM52" s="144">
        <v>105.80000000000001</v>
      </c>
      <c r="AN52" s="143">
        <v>94.464285714285722</v>
      </c>
      <c r="AO52" s="144">
        <v>94.464285714285722</v>
      </c>
      <c r="AP52" s="144">
        <v>11.335714285714285</v>
      </c>
      <c r="AQ52" s="143">
        <v>0</v>
      </c>
      <c r="AR52" s="143">
        <v>0</v>
      </c>
      <c r="AS52" s="143">
        <v>9.2000000000000011</v>
      </c>
      <c r="AT52" s="143">
        <v>0</v>
      </c>
      <c r="AU52" s="143">
        <v>0</v>
      </c>
      <c r="AV52" s="143">
        <v>0</v>
      </c>
      <c r="AX52" s="141">
        <v>2256.4285714285716</v>
      </c>
      <c r="AY52" s="174">
        <v>2097.9428571428571</v>
      </c>
      <c r="AZ52" s="141">
        <v>1894.0178571428573</v>
      </c>
      <c r="BA52" s="174">
        <v>1699.375</v>
      </c>
      <c r="BB52" s="217">
        <v>203.92</v>
      </c>
      <c r="BC52" s="141">
        <v>18.482142857142854</v>
      </c>
      <c r="BD52" s="141">
        <v>154.01785714285711</v>
      </c>
      <c r="BE52" s="141">
        <v>140.00357142857143</v>
      </c>
      <c r="BF52" s="141">
        <v>71.428571428571416</v>
      </c>
      <c r="BG52" s="141">
        <v>0</v>
      </c>
      <c r="BH52" s="141">
        <v>0</v>
      </c>
    </row>
    <row r="53" spans="1:60" ht="18.75" x14ac:dyDescent="0.3">
      <c r="A53" s="6"/>
      <c r="B53" s="124" t="s">
        <v>346</v>
      </c>
      <c r="C53" s="6"/>
      <c r="D53" s="90"/>
      <c r="E53" s="90"/>
      <c r="F53" s="7"/>
      <c r="G53" s="26"/>
      <c r="H53" s="7">
        <f>I53*0.08</f>
        <v>9.2000000000000011</v>
      </c>
      <c r="I53" s="127">
        <f>SUM(I50:I51)</f>
        <v>115</v>
      </c>
      <c r="J53" s="128" t="s">
        <v>9</v>
      </c>
      <c r="K53" s="128"/>
      <c r="L53" s="131">
        <v>115</v>
      </c>
      <c r="M53" s="132">
        <v>105.80000000000001</v>
      </c>
      <c r="N53" s="131">
        <v>94.464285714285722</v>
      </c>
      <c r="O53" s="132">
        <v>94.464285714285722</v>
      </c>
      <c r="P53" s="132">
        <v>11.335714285714285</v>
      </c>
      <c r="Q53" s="131">
        <v>0</v>
      </c>
      <c r="R53" s="131">
        <v>0</v>
      </c>
      <c r="S53" s="131">
        <v>9.2000000000000011</v>
      </c>
      <c r="T53" s="131">
        <v>0</v>
      </c>
      <c r="U53" s="131">
        <v>0</v>
      </c>
      <c r="V53" s="131">
        <v>0</v>
      </c>
      <c r="W53" s="64">
        <v>115</v>
      </c>
      <c r="X53" s="61">
        <v>0</v>
      </c>
      <c r="Y53" s="3"/>
      <c r="Z53" s="127">
        <f>Z48+L53</f>
        <v>2256.4285714285716</v>
      </c>
      <c r="AA53" s="160">
        <f t="shared" ref="AA53:AJ53" si="18">AA48+M53</f>
        <v>2097.9428571428571</v>
      </c>
      <c r="AB53" s="127">
        <f t="shared" si="18"/>
        <v>1894.0178571428573</v>
      </c>
      <c r="AC53" s="160">
        <f t="shared" si="18"/>
        <v>1699.375</v>
      </c>
      <c r="AD53" s="160">
        <f t="shared" si="18"/>
        <v>203.92499999999995</v>
      </c>
      <c r="AE53" s="127">
        <f t="shared" si="18"/>
        <v>18.482142857142854</v>
      </c>
      <c r="AF53" s="127">
        <f t="shared" si="18"/>
        <v>154.01785714285711</v>
      </c>
      <c r="AG53" s="127">
        <f t="shared" si="18"/>
        <v>140.00357142857143</v>
      </c>
      <c r="AH53" s="127">
        <f t="shared" si="18"/>
        <v>71.428571428571416</v>
      </c>
      <c r="AI53" s="127">
        <f t="shared" si="18"/>
        <v>0</v>
      </c>
      <c r="AJ53" s="127">
        <f t="shared" si="18"/>
        <v>0</v>
      </c>
      <c r="AL53" s="131">
        <v>115</v>
      </c>
      <c r="AM53" s="132">
        <v>105.80000000000001</v>
      </c>
      <c r="AN53" s="131">
        <v>94.464285714285722</v>
      </c>
      <c r="AO53" s="132">
        <v>94.464285714285722</v>
      </c>
      <c r="AP53" s="132">
        <v>11.335714285714285</v>
      </c>
      <c r="AQ53" s="131">
        <v>0</v>
      </c>
      <c r="AR53" s="131">
        <v>0</v>
      </c>
      <c r="AS53" s="131">
        <v>9.2000000000000011</v>
      </c>
      <c r="AT53" s="131">
        <v>0</v>
      </c>
      <c r="AU53" s="131">
        <v>0</v>
      </c>
      <c r="AV53" s="131">
        <v>0</v>
      </c>
      <c r="AX53" s="127">
        <v>2256.4285714285716</v>
      </c>
      <c r="AY53" s="160">
        <v>2097.9428571428571</v>
      </c>
      <c r="AZ53" s="127">
        <v>1894.0178571428573</v>
      </c>
      <c r="BA53" s="160">
        <v>1699.375</v>
      </c>
      <c r="BB53" s="160">
        <v>203.92499999999995</v>
      </c>
      <c r="BC53" s="127">
        <v>18.482142857142854</v>
      </c>
      <c r="BD53" s="127">
        <v>154.01785714285711</v>
      </c>
      <c r="BE53" s="127">
        <v>140.00357142857143</v>
      </c>
      <c r="BF53" s="127">
        <v>71.428571428571416</v>
      </c>
      <c r="BG53" s="127">
        <v>0</v>
      </c>
      <c r="BH53" s="127">
        <v>0</v>
      </c>
    </row>
    <row r="54" spans="1:60" ht="18.75" x14ac:dyDescent="0.3">
      <c r="A54" s="3"/>
      <c r="B54" s="3"/>
      <c r="C54" s="3"/>
      <c r="D54" s="91"/>
      <c r="E54" s="91"/>
      <c r="F54" s="4"/>
      <c r="G54" s="25"/>
      <c r="H54" s="4"/>
      <c r="I54" s="4"/>
      <c r="J54" s="3"/>
      <c r="K54" s="3"/>
      <c r="L54" s="58"/>
      <c r="M54" s="69"/>
      <c r="N54" s="58"/>
      <c r="O54" s="72"/>
      <c r="P54" s="72"/>
      <c r="Q54" s="58"/>
      <c r="R54" s="58"/>
      <c r="S54" s="58"/>
      <c r="T54" s="58"/>
      <c r="U54" s="58"/>
      <c r="V54" s="58"/>
      <c r="W54" s="58"/>
      <c r="X54" s="58"/>
      <c r="Y54" s="3"/>
      <c r="Z54" s="137"/>
      <c r="AA54" s="158"/>
      <c r="AB54" s="146"/>
      <c r="AC54" s="161"/>
      <c r="AD54" s="162"/>
      <c r="AE54" s="137"/>
      <c r="AF54" s="137"/>
      <c r="AG54" s="137"/>
      <c r="AH54" s="137"/>
      <c r="AI54" s="137"/>
      <c r="AJ54" s="137"/>
      <c r="AL54" s="3"/>
      <c r="AM54" s="155"/>
      <c r="AN54" s="3"/>
      <c r="AO54" s="154"/>
      <c r="AP54" s="154"/>
      <c r="AQ54" s="3"/>
      <c r="AR54" s="3"/>
      <c r="AS54" s="3"/>
      <c r="AT54" s="3"/>
      <c r="AU54" s="3"/>
      <c r="AV54" s="3"/>
      <c r="AX54" s="3"/>
      <c r="AY54" s="200"/>
      <c r="AZ54" s="3"/>
      <c r="BA54" s="199"/>
      <c r="BB54" s="199"/>
      <c r="BC54" s="3"/>
      <c r="BD54" s="3"/>
      <c r="BE54" s="3"/>
      <c r="BF54" s="3"/>
      <c r="BG54" s="3"/>
      <c r="BH54" s="3"/>
    </row>
    <row r="55" spans="1:60" ht="18.75" x14ac:dyDescent="0.3">
      <c r="A55" s="8"/>
      <c r="B55" s="8"/>
      <c r="C55" s="8" t="s">
        <v>27</v>
      </c>
      <c r="D55" s="92" t="s">
        <v>16</v>
      </c>
      <c r="E55" s="92">
        <v>1</v>
      </c>
      <c r="F55" s="9">
        <v>80</v>
      </c>
      <c r="G55" s="27"/>
      <c r="H55" s="9"/>
      <c r="I55" s="9">
        <f>E55*F55</f>
        <v>80</v>
      </c>
      <c r="J55" s="8"/>
      <c r="K55" s="8"/>
      <c r="L55" s="62"/>
      <c r="M55" s="70"/>
      <c r="N55" s="62"/>
      <c r="O55" s="73"/>
      <c r="P55" s="73"/>
      <c r="Q55" s="62"/>
      <c r="R55" s="62"/>
      <c r="S55" s="62"/>
      <c r="T55" s="62"/>
      <c r="U55" s="62"/>
      <c r="V55" s="58"/>
      <c r="W55" s="62"/>
      <c r="X55" s="58"/>
      <c r="Y55" s="3"/>
      <c r="Z55" s="137"/>
      <c r="AA55" s="158"/>
      <c r="AB55" s="146"/>
      <c r="AC55" s="161"/>
      <c r="AD55" s="162"/>
      <c r="AE55" s="137"/>
      <c r="AF55" s="137"/>
      <c r="AG55" s="137"/>
      <c r="AH55" s="137"/>
      <c r="AI55" s="137"/>
      <c r="AJ55" s="137"/>
      <c r="AL55" s="3"/>
      <c r="AM55" s="155"/>
      <c r="AN55" s="3"/>
      <c r="AO55" s="154"/>
      <c r="AP55" s="154"/>
      <c r="AQ55" s="3"/>
      <c r="AR55" s="3"/>
      <c r="AS55" s="3"/>
      <c r="AT55" s="3"/>
      <c r="AU55" s="3"/>
      <c r="AV55" s="3"/>
      <c r="AX55" s="3"/>
      <c r="AY55" s="200"/>
      <c r="AZ55" s="3"/>
      <c r="BA55" s="199"/>
      <c r="BB55" s="199"/>
      <c r="BC55" s="3"/>
      <c r="BD55" s="3"/>
      <c r="BE55" s="3"/>
      <c r="BF55" s="3"/>
      <c r="BG55" s="3"/>
      <c r="BH55" s="3"/>
    </row>
    <row r="56" spans="1:60" ht="18.75" x14ac:dyDescent="0.3">
      <c r="A56" s="8"/>
      <c r="B56" s="8"/>
      <c r="C56" s="8" t="s">
        <v>29</v>
      </c>
      <c r="D56" s="92" t="s">
        <v>11</v>
      </c>
      <c r="E56" s="92">
        <v>1</v>
      </c>
      <c r="F56" s="9">
        <v>35</v>
      </c>
      <c r="G56" s="27"/>
      <c r="H56" s="9"/>
      <c r="I56" s="9">
        <f>E56*F56</f>
        <v>35</v>
      </c>
      <c r="J56" s="8"/>
      <c r="K56" s="8"/>
      <c r="L56" s="62"/>
      <c r="M56" s="70"/>
      <c r="N56" s="62"/>
      <c r="O56" s="73"/>
      <c r="P56" s="73"/>
      <c r="Q56" s="62"/>
      <c r="R56" s="62"/>
      <c r="S56" s="62"/>
      <c r="T56" s="62"/>
      <c r="U56" s="62"/>
      <c r="V56" s="58"/>
      <c r="W56" s="62"/>
      <c r="X56" s="58"/>
      <c r="Y56" s="3"/>
      <c r="Z56" s="137"/>
      <c r="AA56" s="158"/>
      <c r="AB56" s="146"/>
      <c r="AC56" s="161"/>
      <c r="AD56" s="162"/>
      <c r="AE56" s="137"/>
      <c r="AF56" s="137"/>
      <c r="AG56" s="137"/>
      <c r="AH56" s="137"/>
      <c r="AI56" s="137"/>
      <c r="AJ56" s="137"/>
      <c r="AL56" s="3"/>
      <c r="AM56" s="155"/>
      <c r="AN56" s="3"/>
      <c r="AO56" s="154"/>
      <c r="AP56" s="154"/>
      <c r="AQ56" s="3"/>
      <c r="AR56" s="3"/>
      <c r="AS56" s="3"/>
      <c r="AT56" s="3"/>
      <c r="AU56" s="3"/>
      <c r="AV56" s="3"/>
      <c r="AX56" s="3"/>
      <c r="AY56" s="200"/>
      <c r="AZ56" s="3"/>
      <c r="BA56" s="199"/>
      <c r="BB56" s="199"/>
      <c r="BC56" s="3"/>
      <c r="BD56" s="3"/>
      <c r="BE56" s="3"/>
      <c r="BF56" s="3"/>
      <c r="BG56" s="3"/>
      <c r="BH56" s="3"/>
    </row>
    <row r="57" spans="1:60" ht="18.75" x14ac:dyDescent="0.3">
      <c r="A57" s="8"/>
      <c r="B57" s="136" t="s">
        <v>347</v>
      </c>
      <c r="C57" s="8"/>
      <c r="D57" s="92"/>
      <c r="E57" s="92"/>
      <c r="F57" s="9"/>
      <c r="G57" s="27"/>
      <c r="H57" s="9"/>
      <c r="I57" s="141">
        <v>115</v>
      </c>
      <c r="J57" s="142" t="s">
        <v>9</v>
      </c>
      <c r="K57" s="142"/>
      <c r="L57" s="143">
        <v>115</v>
      </c>
      <c r="M57" s="144">
        <v>107</v>
      </c>
      <c r="N57" s="143">
        <v>95.535714285714278</v>
      </c>
      <c r="O57" s="144">
        <v>95.535714285714278</v>
      </c>
      <c r="P57" s="144">
        <v>11.464285714285714</v>
      </c>
      <c r="Q57" s="143">
        <v>0</v>
      </c>
      <c r="R57" s="143">
        <v>0</v>
      </c>
      <c r="S57" s="143">
        <v>8</v>
      </c>
      <c r="T57" s="143">
        <v>0</v>
      </c>
      <c r="U57" s="143">
        <v>0</v>
      </c>
      <c r="V57" s="143">
        <v>0</v>
      </c>
      <c r="W57" s="62"/>
      <c r="X57" s="58"/>
      <c r="Y57" s="3"/>
      <c r="Z57" s="141">
        <v>2371.4285714285716</v>
      </c>
      <c r="AA57" s="174">
        <v>2204.9428571428571</v>
      </c>
      <c r="AB57" s="141">
        <v>1989.5535714285716</v>
      </c>
      <c r="AC57" s="174">
        <v>1794.9107142857142</v>
      </c>
      <c r="AD57" s="174">
        <v>215.38928571428568</v>
      </c>
      <c r="AE57" s="141">
        <v>18.482142857142854</v>
      </c>
      <c r="AF57" s="141">
        <v>154.01785714285711</v>
      </c>
      <c r="AG57" s="141">
        <v>148.00357142857143</v>
      </c>
      <c r="AH57" s="141">
        <v>71.428571428571416</v>
      </c>
      <c r="AI57" s="141">
        <v>0</v>
      </c>
      <c r="AJ57" s="141">
        <v>0</v>
      </c>
      <c r="AL57" s="143">
        <v>115</v>
      </c>
      <c r="AM57" s="144">
        <v>107</v>
      </c>
      <c r="AN57" s="143">
        <v>95.535714285714278</v>
      </c>
      <c r="AO57" s="144">
        <v>95.535714285714278</v>
      </c>
      <c r="AP57" s="144">
        <v>11.464285714285714</v>
      </c>
      <c r="AQ57" s="143">
        <v>0</v>
      </c>
      <c r="AR57" s="143">
        <v>0</v>
      </c>
      <c r="AS57" s="143">
        <v>8</v>
      </c>
      <c r="AT57" s="143">
        <v>0</v>
      </c>
      <c r="AU57" s="143">
        <v>0</v>
      </c>
      <c r="AV57" s="143">
        <v>0</v>
      </c>
      <c r="AX57" s="141">
        <v>2371.4285714285716</v>
      </c>
      <c r="AY57" s="174">
        <v>2204.9428571428571</v>
      </c>
      <c r="AZ57" s="141">
        <v>1989.5535714285716</v>
      </c>
      <c r="BA57" s="174">
        <v>1794.9107142857142</v>
      </c>
      <c r="BB57" s="174">
        <v>215.38928571428568</v>
      </c>
      <c r="BC57" s="141">
        <v>18.482142857142854</v>
      </c>
      <c r="BD57" s="141">
        <v>154.01785714285711</v>
      </c>
      <c r="BE57" s="141">
        <v>148.00357142857143</v>
      </c>
      <c r="BF57" s="141">
        <v>71.428571428571416</v>
      </c>
      <c r="BG57" s="141">
        <v>0</v>
      </c>
      <c r="BH57" s="141">
        <v>0</v>
      </c>
    </row>
    <row r="58" spans="1:60" ht="18.75" x14ac:dyDescent="0.3">
      <c r="A58" s="6"/>
      <c r="B58" s="124" t="s">
        <v>346</v>
      </c>
      <c r="C58" s="6"/>
      <c r="D58" s="90"/>
      <c r="E58" s="90"/>
      <c r="F58" s="7"/>
      <c r="G58" s="26"/>
      <c r="H58" s="7">
        <v>8</v>
      </c>
      <c r="I58" s="127">
        <f>SUM(I55:I56)</f>
        <v>115</v>
      </c>
      <c r="J58" s="128" t="s">
        <v>9</v>
      </c>
      <c r="K58" s="128"/>
      <c r="L58" s="131">
        <v>115</v>
      </c>
      <c r="M58" s="132">
        <v>107</v>
      </c>
      <c r="N58" s="131">
        <v>95.535714285714278</v>
      </c>
      <c r="O58" s="132">
        <v>95.535714285714278</v>
      </c>
      <c r="P58" s="132">
        <v>11.464285714285714</v>
      </c>
      <c r="Q58" s="131">
        <v>0</v>
      </c>
      <c r="R58" s="131">
        <v>0</v>
      </c>
      <c r="S58" s="131">
        <v>8</v>
      </c>
      <c r="T58" s="131">
        <v>0</v>
      </c>
      <c r="U58" s="131">
        <v>0</v>
      </c>
      <c r="V58" s="131">
        <v>0</v>
      </c>
      <c r="W58" s="61">
        <v>115</v>
      </c>
      <c r="X58" s="61">
        <v>0</v>
      </c>
      <c r="Y58" s="3"/>
      <c r="Z58" s="127">
        <f>Z53+L58</f>
        <v>2371.4285714285716</v>
      </c>
      <c r="AA58" s="160">
        <f t="shared" ref="AA58:AJ58" si="19">AA53+M58</f>
        <v>2204.9428571428571</v>
      </c>
      <c r="AB58" s="127">
        <f t="shared" si="19"/>
        <v>1989.5535714285716</v>
      </c>
      <c r="AC58" s="160">
        <f t="shared" si="19"/>
        <v>1794.9107142857142</v>
      </c>
      <c r="AD58" s="160">
        <f t="shared" si="19"/>
        <v>215.38928571428568</v>
      </c>
      <c r="AE58" s="127">
        <f t="shared" si="19"/>
        <v>18.482142857142854</v>
      </c>
      <c r="AF58" s="127">
        <f t="shared" si="19"/>
        <v>154.01785714285711</v>
      </c>
      <c r="AG58" s="127">
        <f t="shared" si="19"/>
        <v>148.00357142857143</v>
      </c>
      <c r="AH58" s="127">
        <f t="shared" si="19"/>
        <v>71.428571428571416</v>
      </c>
      <c r="AI58" s="127">
        <f t="shared" si="19"/>
        <v>0</v>
      </c>
      <c r="AJ58" s="127">
        <f t="shared" si="19"/>
        <v>0</v>
      </c>
      <c r="AL58" s="131">
        <v>115</v>
      </c>
      <c r="AM58" s="132">
        <v>107</v>
      </c>
      <c r="AN58" s="131">
        <v>95.535714285714278</v>
      </c>
      <c r="AO58" s="132">
        <v>95.535714285714278</v>
      </c>
      <c r="AP58" s="132">
        <v>11.464285714285714</v>
      </c>
      <c r="AQ58" s="131">
        <v>0</v>
      </c>
      <c r="AR58" s="131">
        <v>0</v>
      </c>
      <c r="AS58" s="131">
        <v>8</v>
      </c>
      <c r="AT58" s="131">
        <v>0</v>
      </c>
      <c r="AU58" s="131">
        <v>0</v>
      </c>
      <c r="AV58" s="131">
        <v>0</v>
      </c>
      <c r="AX58" s="127">
        <v>2371.4285714285716</v>
      </c>
      <c r="AY58" s="160">
        <v>2204.9428571428571</v>
      </c>
      <c r="AZ58" s="127">
        <v>1989.5535714285716</v>
      </c>
      <c r="BA58" s="160">
        <v>1794.9107142857142</v>
      </c>
      <c r="BB58" s="160">
        <v>215.38928571428568</v>
      </c>
      <c r="BC58" s="127">
        <v>18.482142857142854</v>
      </c>
      <c r="BD58" s="127">
        <v>154.01785714285711</v>
      </c>
      <c r="BE58" s="127">
        <v>148.00357142857143</v>
      </c>
      <c r="BF58" s="127">
        <v>71.428571428571416</v>
      </c>
      <c r="BG58" s="127">
        <v>0</v>
      </c>
      <c r="BH58" s="127">
        <v>0</v>
      </c>
    </row>
    <row r="59" spans="1:60" ht="18.75" x14ac:dyDescent="0.3">
      <c r="A59" s="3"/>
      <c r="B59" s="3"/>
      <c r="C59" s="3"/>
      <c r="D59" s="91"/>
      <c r="E59" s="91"/>
      <c r="F59" s="4"/>
      <c r="G59" s="25"/>
      <c r="H59" s="4"/>
      <c r="I59" s="4"/>
      <c r="J59" s="3"/>
      <c r="K59" s="3"/>
      <c r="L59" s="58"/>
      <c r="M59" s="69"/>
      <c r="N59" s="58"/>
      <c r="O59" s="72"/>
      <c r="P59" s="72"/>
      <c r="Q59" s="58"/>
      <c r="R59" s="58"/>
      <c r="S59" s="58"/>
      <c r="T59" s="58"/>
      <c r="U59" s="58"/>
      <c r="V59" s="58"/>
      <c r="W59" s="58"/>
      <c r="X59" s="58"/>
      <c r="Y59" s="3"/>
      <c r="Z59" s="137"/>
      <c r="AA59" s="158"/>
      <c r="AB59" s="146"/>
      <c r="AC59" s="161"/>
      <c r="AD59" s="162"/>
      <c r="AE59" s="137"/>
      <c r="AF59" s="137"/>
      <c r="AG59" s="137"/>
      <c r="AH59" s="137"/>
      <c r="AI59" s="137"/>
      <c r="AJ59" s="137"/>
      <c r="AL59" s="3"/>
      <c r="AM59" s="155"/>
      <c r="AN59" s="3"/>
      <c r="AO59" s="154"/>
      <c r="AP59" s="154"/>
      <c r="AQ59" s="3"/>
      <c r="AR59" s="3"/>
      <c r="AS59" s="3"/>
      <c r="AT59" s="3"/>
      <c r="AU59" s="3"/>
      <c r="AV59" s="3"/>
      <c r="AX59" s="3"/>
      <c r="AY59" s="200"/>
      <c r="AZ59" s="3"/>
      <c r="BA59" s="199"/>
      <c r="BB59" s="199"/>
      <c r="BC59" s="3"/>
      <c r="BD59" s="3"/>
      <c r="BE59" s="3"/>
      <c r="BF59" s="3"/>
      <c r="BG59" s="3"/>
      <c r="BH59" s="3"/>
    </row>
    <row r="60" spans="1:60" ht="18.75" x14ac:dyDescent="0.3">
      <c r="A60" s="8"/>
      <c r="B60" s="8"/>
      <c r="C60" s="8" t="s">
        <v>30</v>
      </c>
      <c r="D60" s="92" t="s">
        <v>16</v>
      </c>
      <c r="E60" s="92">
        <v>1</v>
      </c>
      <c r="F60" s="9">
        <v>80</v>
      </c>
      <c r="G60" s="27"/>
      <c r="H60" s="9"/>
      <c r="I60" s="9">
        <f>E60*F60</f>
        <v>80</v>
      </c>
      <c r="J60" s="8"/>
      <c r="K60" s="8"/>
      <c r="L60" s="62"/>
      <c r="M60" s="70"/>
      <c r="N60" s="62"/>
      <c r="O60" s="73"/>
      <c r="P60" s="73"/>
      <c r="Q60" s="62"/>
      <c r="R60" s="62"/>
      <c r="S60" s="62"/>
      <c r="T60" s="62"/>
      <c r="U60" s="62"/>
      <c r="V60" s="58"/>
      <c r="W60" s="62"/>
      <c r="X60" s="58"/>
      <c r="Y60" s="3"/>
      <c r="Z60" s="137"/>
      <c r="AA60" s="158"/>
      <c r="AB60" s="146"/>
      <c r="AC60" s="161"/>
      <c r="AD60" s="162"/>
      <c r="AE60" s="137"/>
      <c r="AF60" s="137"/>
      <c r="AG60" s="137"/>
      <c r="AH60" s="137"/>
      <c r="AI60" s="137"/>
      <c r="AJ60" s="137"/>
      <c r="AL60" s="3"/>
      <c r="AM60" s="155"/>
      <c r="AN60" s="3"/>
      <c r="AO60" s="154"/>
      <c r="AP60" s="154"/>
      <c r="AQ60" s="3"/>
      <c r="AR60" s="3"/>
      <c r="AS60" s="3"/>
      <c r="AT60" s="3"/>
      <c r="AU60" s="3"/>
      <c r="AV60" s="3"/>
      <c r="AX60" s="3"/>
      <c r="AY60" s="200"/>
      <c r="AZ60" s="3"/>
      <c r="BA60" s="199"/>
      <c r="BB60" s="199"/>
      <c r="BC60" s="3"/>
      <c r="BD60" s="3"/>
      <c r="BE60" s="3"/>
      <c r="BF60" s="3"/>
      <c r="BG60" s="3"/>
      <c r="BH60" s="3"/>
    </row>
    <row r="61" spans="1:60" ht="18.75" x14ac:dyDescent="0.3">
      <c r="A61" s="8"/>
      <c r="B61" s="8"/>
      <c r="C61" s="8" t="s">
        <v>23</v>
      </c>
      <c r="D61" s="92" t="s">
        <v>11</v>
      </c>
      <c r="E61" s="92">
        <v>1</v>
      </c>
      <c r="F61" s="9">
        <v>35</v>
      </c>
      <c r="G61" s="27"/>
      <c r="H61" s="9"/>
      <c r="I61" s="9">
        <f>E61*F61</f>
        <v>35</v>
      </c>
      <c r="J61" s="8"/>
      <c r="K61" s="8"/>
      <c r="L61" s="62"/>
      <c r="M61" s="70"/>
      <c r="N61" s="62"/>
      <c r="O61" s="73"/>
      <c r="P61" s="73"/>
      <c r="Q61" s="62"/>
      <c r="R61" s="62"/>
      <c r="S61" s="62"/>
      <c r="T61" s="62"/>
      <c r="U61" s="62"/>
      <c r="V61" s="58"/>
      <c r="W61" s="62"/>
      <c r="X61" s="58"/>
      <c r="Y61" s="3"/>
      <c r="Z61" s="137"/>
      <c r="AA61" s="158"/>
      <c r="AB61" s="146"/>
      <c r="AC61" s="161"/>
      <c r="AD61" s="162"/>
      <c r="AE61" s="137"/>
      <c r="AF61" s="137"/>
      <c r="AG61" s="137"/>
      <c r="AH61" s="137"/>
      <c r="AI61" s="137"/>
      <c r="AJ61" s="137"/>
      <c r="AL61" s="3"/>
      <c r="AM61" s="155"/>
      <c r="AN61" s="3"/>
      <c r="AO61" s="154"/>
      <c r="AP61" s="154"/>
      <c r="AQ61" s="3"/>
      <c r="AR61" s="3"/>
      <c r="AS61" s="3"/>
      <c r="AT61" s="3"/>
      <c r="AU61" s="3"/>
      <c r="AV61" s="3"/>
      <c r="AX61" s="3"/>
      <c r="AY61" s="200"/>
      <c r="AZ61" s="3"/>
      <c r="BA61" s="199"/>
      <c r="BB61" s="199"/>
      <c r="BC61" s="3"/>
      <c r="BD61" s="3"/>
      <c r="BE61" s="3"/>
      <c r="BF61" s="3"/>
      <c r="BG61" s="3"/>
      <c r="BH61" s="3"/>
    </row>
    <row r="62" spans="1:60" ht="18.75" x14ac:dyDescent="0.3">
      <c r="A62" s="8"/>
      <c r="B62" s="136" t="s">
        <v>347</v>
      </c>
      <c r="C62" s="8"/>
      <c r="D62" s="92"/>
      <c r="E62" s="92"/>
      <c r="F62" s="9"/>
      <c r="G62" s="27"/>
      <c r="H62" s="9"/>
      <c r="I62" s="141">
        <v>115</v>
      </c>
      <c r="J62" s="142" t="s">
        <v>9</v>
      </c>
      <c r="K62" s="8"/>
      <c r="L62" s="143">
        <v>115</v>
      </c>
      <c r="M62" s="144">
        <v>92</v>
      </c>
      <c r="N62" s="143">
        <v>82.142857142857139</v>
      </c>
      <c r="O62" s="144">
        <v>82.142857142857139</v>
      </c>
      <c r="P62" s="144">
        <v>9.8571428571428559</v>
      </c>
      <c r="Q62" s="143">
        <v>0</v>
      </c>
      <c r="R62" s="143">
        <v>0</v>
      </c>
      <c r="S62" s="143">
        <v>23</v>
      </c>
      <c r="T62" s="143">
        <v>0</v>
      </c>
      <c r="U62" s="143">
        <v>0</v>
      </c>
      <c r="V62" s="143">
        <v>0</v>
      </c>
      <c r="W62" s="62"/>
      <c r="X62" s="58"/>
      <c r="Y62" s="3"/>
      <c r="Z62" s="141">
        <f t="shared" ref="Z62:AJ62" si="20">Z57+L62</f>
        <v>2486.4285714285716</v>
      </c>
      <c r="AA62" s="174">
        <f t="shared" si="20"/>
        <v>2296.9428571428571</v>
      </c>
      <c r="AB62" s="141">
        <f t="shared" si="20"/>
        <v>2071.6964285714289</v>
      </c>
      <c r="AC62" s="174">
        <f t="shared" si="20"/>
        <v>1877.0535714285713</v>
      </c>
      <c r="AD62" s="174">
        <f t="shared" si="20"/>
        <v>225.24642857142854</v>
      </c>
      <c r="AE62" s="141">
        <f t="shared" si="20"/>
        <v>18.482142857142854</v>
      </c>
      <c r="AF62" s="141">
        <f t="shared" si="20"/>
        <v>154.01785714285711</v>
      </c>
      <c r="AG62" s="141">
        <f t="shared" si="20"/>
        <v>171.00357142857143</v>
      </c>
      <c r="AH62" s="141">
        <f t="shared" si="20"/>
        <v>71.428571428571416</v>
      </c>
      <c r="AI62" s="141">
        <f t="shared" si="20"/>
        <v>0</v>
      </c>
      <c r="AJ62" s="141">
        <f t="shared" si="20"/>
        <v>0</v>
      </c>
      <c r="AL62" s="143">
        <v>115</v>
      </c>
      <c r="AM62" s="144">
        <v>92</v>
      </c>
      <c r="AN62" s="143">
        <v>82.142857142857139</v>
      </c>
      <c r="AO62" s="144">
        <v>82.142857142857139</v>
      </c>
      <c r="AP62" s="144">
        <v>9.8571428571428559</v>
      </c>
      <c r="AQ62" s="143">
        <v>0</v>
      </c>
      <c r="AR62" s="143">
        <v>0</v>
      </c>
      <c r="AS62" s="143">
        <v>23</v>
      </c>
      <c r="AT62" s="143">
        <v>0</v>
      </c>
      <c r="AU62" s="143">
        <v>0</v>
      </c>
      <c r="AV62" s="143">
        <v>0</v>
      </c>
      <c r="AX62" s="141">
        <v>2486.4285714285716</v>
      </c>
      <c r="AY62" s="174">
        <v>2296.9428571428571</v>
      </c>
      <c r="AZ62" s="141">
        <v>2071.6964285714289</v>
      </c>
      <c r="BA62" s="174">
        <v>1877.0535714285713</v>
      </c>
      <c r="BB62" s="174">
        <v>225.24642857142854</v>
      </c>
      <c r="BC62" s="141">
        <v>18.482142857142854</v>
      </c>
      <c r="BD62" s="141">
        <v>154.01785714285711</v>
      </c>
      <c r="BE62" s="141">
        <v>171.00357142857143</v>
      </c>
      <c r="BF62" s="141">
        <v>71.428571428571416</v>
      </c>
      <c r="BG62" s="141">
        <v>0</v>
      </c>
      <c r="BH62" s="141">
        <v>0</v>
      </c>
    </row>
    <row r="63" spans="1:60" ht="18.75" x14ac:dyDescent="0.3">
      <c r="A63" s="6"/>
      <c r="B63" s="124" t="s">
        <v>346</v>
      </c>
      <c r="C63" s="6"/>
      <c r="D63" s="90"/>
      <c r="E63" s="90"/>
      <c r="F63" s="7"/>
      <c r="G63" s="26"/>
      <c r="H63" s="7">
        <f>I63*0.2</f>
        <v>23</v>
      </c>
      <c r="I63" s="127">
        <f>SUM(I60:I61)</f>
        <v>115</v>
      </c>
      <c r="J63" s="128" t="s">
        <v>9</v>
      </c>
      <c r="K63" s="128"/>
      <c r="L63" s="131">
        <v>115</v>
      </c>
      <c r="M63" s="132">
        <v>92</v>
      </c>
      <c r="N63" s="131">
        <v>82.142857142857139</v>
      </c>
      <c r="O63" s="132">
        <v>82.142857142857139</v>
      </c>
      <c r="P63" s="132">
        <v>9.8571428571428559</v>
      </c>
      <c r="Q63" s="131">
        <v>0</v>
      </c>
      <c r="R63" s="131">
        <v>0</v>
      </c>
      <c r="S63" s="131">
        <v>23</v>
      </c>
      <c r="T63" s="131">
        <v>0</v>
      </c>
      <c r="U63" s="131">
        <v>0</v>
      </c>
      <c r="V63" s="131">
        <v>0</v>
      </c>
      <c r="W63" s="61">
        <v>115</v>
      </c>
      <c r="X63" s="61">
        <v>0</v>
      </c>
      <c r="Y63" s="3"/>
      <c r="Z63" s="127">
        <f>Z58+L63</f>
        <v>2486.4285714285716</v>
      </c>
      <c r="AA63" s="160">
        <f t="shared" ref="AA63:AJ63" si="21">AA58+M63</f>
        <v>2296.9428571428571</v>
      </c>
      <c r="AB63" s="127">
        <f t="shared" si="21"/>
        <v>2071.6964285714289</v>
      </c>
      <c r="AC63" s="160">
        <f t="shared" si="21"/>
        <v>1877.0535714285713</v>
      </c>
      <c r="AD63" s="160">
        <f t="shared" si="21"/>
        <v>225.24642857142854</v>
      </c>
      <c r="AE63" s="127">
        <f t="shared" si="21"/>
        <v>18.482142857142854</v>
      </c>
      <c r="AF63" s="127">
        <f t="shared" si="21"/>
        <v>154.01785714285711</v>
      </c>
      <c r="AG63" s="127">
        <f t="shared" si="21"/>
        <v>171.00357142857143</v>
      </c>
      <c r="AH63" s="127">
        <f t="shared" si="21"/>
        <v>71.428571428571416</v>
      </c>
      <c r="AI63" s="127">
        <f t="shared" si="21"/>
        <v>0</v>
      </c>
      <c r="AJ63" s="127">
        <f t="shared" si="21"/>
        <v>0</v>
      </c>
      <c r="AL63" s="131">
        <v>115</v>
      </c>
      <c r="AM63" s="132">
        <v>92</v>
      </c>
      <c r="AN63" s="131">
        <v>82.142857142857139</v>
      </c>
      <c r="AO63" s="132">
        <v>82.142857142857139</v>
      </c>
      <c r="AP63" s="132">
        <v>9.8571428571428559</v>
      </c>
      <c r="AQ63" s="131">
        <v>0</v>
      </c>
      <c r="AR63" s="131">
        <v>0</v>
      </c>
      <c r="AS63" s="131">
        <v>23</v>
      </c>
      <c r="AT63" s="131">
        <v>0</v>
      </c>
      <c r="AU63" s="131">
        <v>0</v>
      </c>
      <c r="AV63" s="131">
        <v>0</v>
      </c>
      <c r="AX63" s="127">
        <v>2486.4285714285716</v>
      </c>
      <c r="AY63" s="160">
        <v>2296.9428571428571</v>
      </c>
      <c r="AZ63" s="127">
        <v>2071.6964285714289</v>
      </c>
      <c r="BA63" s="160">
        <v>1877.0535714285713</v>
      </c>
      <c r="BB63" s="160">
        <v>225.24642857142854</v>
      </c>
      <c r="BC63" s="127">
        <v>18.482142857142854</v>
      </c>
      <c r="BD63" s="127">
        <v>154.01785714285711</v>
      </c>
      <c r="BE63" s="127">
        <v>171.00357142857143</v>
      </c>
      <c r="BF63" s="127">
        <v>71.428571428571416</v>
      </c>
      <c r="BG63" s="127">
        <v>0</v>
      </c>
      <c r="BH63" s="127">
        <v>0</v>
      </c>
    </row>
    <row r="64" spans="1:60" ht="18.75" x14ac:dyDescent="0.3">
      <c r="A64" s="3"/>
      <c r="B64" s="3"/>
      <c r="C64" s="3"/>
      <c r="D64" s="91"/>
      <c r="E64" s="91"/>
      <c r="F64" s="4"/>
      <c r="G64" s="25"/>
      <c r="H64" s="4"/>
      <c r="I64" s="4"/>
      <c r="J64" s="3"/>
      <c r="K64" s="3"/>
      <c r="L64" s="58"/>
      <c r="M64" s="69"/>
      <c r="N64" s="58"/>
      <c r="O64" s="72"/>
      <c r="P64" s="72"/>
      <c r="Q64" s="58"/>
      <c r="R64" s="58"/>
      <c r="S64" s="58"/>
      <c r="T64" s="58"/>
      <c r="U64" s="58"/>
      <c r="V64" s="58"/>
      <c r="W64" s="58"/>
      <c r="X64" s="58"/>
      <c r="Y64" s="3"/>
      <c r="Z64" s="137"/>
      <c r="AA64" s="158"/>
      <c r="AB64" s="146"/>
      <c r="AC64" s="161"/>
      <c r="AD64" s="162"/>
      <c r="AE64" s="137"/>
      <c r="AF64" s="137"/>
      <c r="AG64" s="137"/>
      <c r="AH64" s="137"/>
      <c r="AI64" s="137"/>
      <c r="AJ64" s="137"/>
      <c r="AL64" s="3"/>
      <c r="AM64" s="155"/>
      <c r="AN64" s="3"/>
      <c r="AO64" s="154"/>
      <c r="AP64" s="154"/>
      <c r="AQ64" s="3"/>
      <c r="AR64" s="3"/>
      <c r="AS64" s="3"/>
      <c r="AT64" s="3"/>
      <c r="AU64" s="3"/>
      <c r="AV64" s="3"/>
      <c r="AX64" s="3"/>
      <c r="AY64" s="200"/>
      <c r="AZ64" s="3"/>
      <c r="BA64" s="199"/>
      <c r="BB64" s="199"/>
      <c r="BC64" s="3"/>
      <c r="BD64" s="3"/>
      <c r="BE64" s="3"/>
      <c r="BF64" s="3"/>
      <c r="BG64" s="3"/>
      <c r="BH64" s="3"/>
    </row>
    <row r="65" spans="1:60" ht="18.75" x14ac:dyDescent="0.3">
      <c r="A65" s="8"/>
      <c r="B65" s="8"/>
      <c r="C65" s="8" t="s">
        <v>31</v>
      </c>
      <c r="D65" s="92" t="s">
        <v>16</v>
      </c>
      <c r="E65" s="92">
        <v>1</v>
      </c>
      <c r="F65" s="9">
        <v>80</v>
      </c>
      <c r="G65" s="27"/>
      <c r="H65" s="9"/>
      <c r="I65" s="9">
        <f>E65*F65</f>
        <v>80</v>
      </c>
      <c r="J65" s="8"/>
      <c r="K65" s="8"/>
      <c r="L65" s="62"/>
      <c r="M65" s="70"/>
      <c r="N65" s="62"/>
      <c r="O65" s="73"/>
      <c r="P65" s="73"/>
      <c r="Q65" s="62"/>
      <c r="R65" s="62"/>
      <c r="S65" s="62"/>
      <c r="T65" s="62"/>
      <c r="U65" s="62"/>
      <c r="V65" s="58"/>
      <c r="W65" s="62"/>
      <c r="X65" s="58"/>
      <c r="Y65" s="3"/>
      <c r="Z65" s="137"/>
      <c r="AA65" s="158"/>
      <c r="AB65" s="146"/>
      <c r="AC65" s="161"/>
      <c r="AD65" s="162"/>
      <c r="AE65" s="137"/>
      <c r="AF65" s="137"/>
      <c r="AG65" s="137"/>
      <c r="AH65" s="137"/>
      <c r="AI65" s="137"/>
      <c r="AJ65" s="137"/>
      <c r="AL65" s="3"/>
      <c r="AM65" s="155"/>
      <c r="AN65" s="3"/>
      <c r="AO65" s="154"/>
      <c r="AP65" s="154"/>
      <c r="AQ65" s="3"/>
      <c r="AR65" s="3"/>
      <c r="AS65" s="3"/>
      <c r="AT65" s="3"/>
      <c r="AU65" s="3"/>
      <c r="AV65" s="3"/>
      <c r="AX65" s="3"/>
      <c r="AY65" s="200"/>
      <c r="AZ65" s="3"/>
      <c r="BA65" s="199"/>
      <c r="BB65" s="199"/>
      <c r="BC65" s="3"/>
      <c r="BD65" s="3"/>
      <c r="BE65" s="3"/>
      <c r="BF65" s="3"/>
      <c r="BG65" s="3"/>
      <c r="BH65" s="3"/>
    </row>
    <row r="66" spans="1:60" ht="18.75" x14ac:dyDescent="0.3">
      <c r="A66" s="8"/>
      <c r="B66" s="8"/>
      <c r="C66" s="8" t="s">
        <v>32</v>
      </c>
      <c r="D66" s="92" t="s">
        <v>11</v>
      </c>
      <c r="E66" s="92">
        <v>1</v>
      </c>
      <c r="F66" s="9">
        <v>35</v>
      </c>
      <c r="G66" s="27"/>
      <c r="H66" s="9"/>
      <c r="I66" s="9">
        <f>E66*F66</f>
        <v>35</v>
      </c>
      <c r="J66" s="8"/>
      <c r="K66" s="8"/>
      <c r="L66" s="62"/>
      <c r="M66" s="70"/>
      <c r="N66" s="62"/>
      <c r="O66" s="73"/>
      <c r="P66" s="73"/>
      <c r="Q66" s="62"/>
      <c r="R66" s="62"/>
      <c r="S66" s="62"/>
      <c r="T66" s="62"/>
      <c r="U66" s="62"/>
      <c r="V66" s="58"/>
      <c r="W66" s="62"/>
      <c r="X66" s="58"/>
      <c r="Y66" s="3"/>
      <c r="Z66" s="137"/>
      <c r="AA66" s="158"/>
      <c r="AB66" s="146"/>
      <c r="AC66" s="161"/>
      <c r="AD66" s="162"/>
      <c r="AE66" s="137"/>
      <c r="AF66" s="137"/>
      <c r="AG66" s="137"/>
      <c r="AH66" s="137"/>
      <c r="AI66" s="137"/>
      <c r="AJ66" s="137"/>
      <c r="AL66" s="3"/>
      <c r="AM66" s="155"/>
      <c r="AN66" s="3"/>
      <c r="AO66" s="154"/>
      <c r="AP66" s="154"/>
      <c r="AQ66" s="3"/>
      <c r="AR66" s="3"/>
      <c r="AS66" s="3"/>
      <c r="AT66" s="3"/>
      <c r="AU66" s="3"/>
      <c r="AV66" s="3"/>
      <c r="AX66" s="3"/>
      <c r="AY66" s="200"/>
      <c r="AZ66" s="3"/>
      <c r="BA66" s="199"/>
      <c r="BB66" s="199"/>
      <c r="BC66" s="3"/>
      <c r="BD66" s="3"/>
      <c r="BE66" s="3"/>
      <c r="BF66" s="3"/>
      <c r="BG66" s="3"/>
      <c r="BH66" s="3"/>
    </row>
    <row r="67" spans="1:60" ht="18.75" x14ac:dyDescent="0.3">
      <c r="A67" s="8"/>
      <c r="B67" s="136" t="s">
        <v>347</v>
      </c>
      <c r="C67" s="8"/>
      <c r="D67" s="92"/>
      <c r="E67" s="92"/>
      <c r="F67" s="9"/>
      <c r="G67" s="27"/>
      <c r="H67" s="9"/>
      <c r="I67" s="141">
        <v>115</v>
      </c>
      <c r="J67" s="142" t="s">
        <v>9</v>
      </c>
      <c r="K67" s="142"/>
      <c r="L67" s="143">
        <v>115</v>
      </c>
      <c r="M67" s="144">
        <v>85</v>
      </c>
      <c r="N67" s="143">
        <v>75.892857142857139</v>
      </c>
      <c r="O67" s="144">
        <v>75.892857142857139</v>
      </c>
      <c r="P67" s="144">
        <v>9.1071428571428559</v>
      </c>
      <c r="Q67" s="143">
        <v>0</v>
      </c>
      <c r="R67" s="143">
        <v>0</v>
      </c>
      <c r="S67" s="143">
        <v>30</v>
      </c>
      <c r="T67" s="143">
        <v>0</v>
      </c>
      <c r="U67" s="143">
        <v>0</v>
      </c>
      <c r="V67" s="143">
        <v>0</v>
      </c>
      <c r="W67" s="62"/>
      <c r="X67" s="58"/>
      <c r="Y67" s="3"/>
      <c r="Z67" s="141">
        <f t="shared" ref="Z67:AJ67" si="22">Z62+L67</f>
        <v>2601.4285714285716</v>
      </c>
      <c r="AA67" s="174">
        <f t="shared" si="22"/>
        <v>2381.9428571428571</v>
      </c>
      <c r="AB67" s="141">
        <f t="shared" si="22"/>
        <v>2147.5892857142862</v>
      </c>
      <c r="AC67" s="174">
        <f t="shared" si="22"/>
        <v>1952.9464285714284</v>
      </c>
      <c r="AD67" s="174">
        <f t="shared" si="22"/>
        <v>234.3535714285714</v>
      </c>
      <c r="AE67" s="141">
        <f t="shared" si="22"/>
        <v>18.482142857142854</v>
      </c>
      <c r="AF67" s="141">
        <f t="shared" si="22"/>
        <v>154.01785714285711</v>
      </c>
      <c r="AG67" s="141">
        <f t="shared" si="22"/>
        <v>201.00357142857143</v>
      </c>
      <c r="AH67" s="141">
        <f t="shared" si="22"/>
        <v>71.428571428571416</v>
      </c>
      <c r="AI67" s="141">
        <f t="shared" si="22"/>
        <v>0</v>
      </c>
      <c r="AJ67" s="141">
        <f t="shared" si="22"/>
        <v>0</v>
      </c>
      <c r="AL67" s="143">
        <v>115</v>
      </c>
      <c r="AM67" s="144">
        <v>85</v>
      </c>
      <c r="AN67" s="143">
        <v>75.892857142857139</v>
      </c>
      <c r="AO67" s="144">
        <v>75.892857142857139</v>
      </c>
      <c r="AP67" s="144">
        <v>9.1071428571428559</v>
      </c>
      <c r="AQ67" s="143">
        <v>0</v>
      </c>
      <c r="AR67" s="143">
        <v>0</v>
      </c>
      <c r="AS67" s="143">
        <v>30</v>
      </c>
      <c r="AT67" s="143">
        <v>0</v>
      </c>
      <c r="AU67" s="143">
        <v>0</v>
      </c>
      <c r="AV67" s="143">
        <v>0</v>
      </c>
      <c r="AX67" s="141">
        <v>2601.4285714285716</v>
      </c>
      <c r="AY67" s="174">
        <v>2381.9428571428571</v>
      </c>
      <c r="AZ67" s="141">
        <v>2147.5892857142862</v>
      </c>
      <c r="BA67" s="174">
        <v>1952.9464285714284</v>
      </c>
      <c r="BB67" s="174">
        <v>234.3535714285714</v>
      </c>
      <c r="BC67" s="141">
        <v>18.482142857142854</v>
      </c>
      <c r="BD67" s="141">
        <v>154.01785714285711</v>
      </c>
      <c r="BE67" s="141">
        <v>201.00357142857143</v>
      </c>
      <c r="BF67" s="141">
        <v>71.428571428571416</v>
      </c>
      <c r="BG67" s="141">
        <v>0</v>
      </c>
      <c r="BH67" s="141">
        <v>0</v>
      </c>
    </row>
    <row r="68" spans="1:60" ht="18.75" x14ac:dyDescent="0.3">
      <c r="A68" s="6"/>
      <c r="B68" s="124" t="s">
        <v>346</v>
      </c>
      <c r="C68" s="6"/>
      <c r="D68" s="90"/>
      <c r="E68" s="90"/>
      <c r="F68" s="7"/>
      <c r="G68" s="26"/>
      <c r="H68" s="7">
        <v>30</v>
      </c>
      <c r="I68" s="127">
        <f>SUM(I65:I66)</f>
        <v>115</v>
      </c>
      <c r="J68" s="128" t="s">
        <v>9</v>
      </c>
      <c r="K68" s="128"/>
      <c r="L68" s="131">
        <v>115</v>
      </c>
      <c r="M68" s="132">
        <v>85</v>
      </c>
      <c r="N68" s="131">
        <v>75.892857142857139</v>
      </c>
      <c r="O68" s="132">
        <v>75.892857142857139</v>
      </c>
      <c r="P68" s="132">
        <v>9.1071428571428559</v>
      </c>
      <c r="Q68" s="131">
        <v>0</v>
      </c>
      <c r="R68" s="131">
        <v>0</v>
      </c>
      <c r="S68" s="131">
        <v>30</v>
      </c>
      <c r="T68" s="131">
        <v>0</v>
      </c>
      <c r="U68" s="131">
        <v>0</v>
      </c>
      <c r="V68" s="131">
        <v>0</v>
      </c>
      <c r="W68" s="61">
        <v>115</v>
      </c>
      <c r="X68" s="61">
        <v>0</v>
      </c>
      <c r="Y68" s="3"/>
      <c r="Z68" s="127">
        <f>Z63+L68</f>
        <v>2601.4285714285716</v>
      </c>
      <c r="AA68" s="160">
        <f t="shared" ref="AA68:AJ68" si="23">AA63+M68</f>
        <v>2381.9428571428571</v>
      </c>
      <c r="AB68" s="127">
        <f t="shared" si="23"/>
        <v>2147.5892857142862</v>
      </c>
      <c r="AC68" s="160">
        <f t="shared" si="23"/>
        <v>1952.9464285714284</v>
      </c>
      <c r="AD68" s="160">
        <f t="shared" si="23"/>
        <v>234.3535714285714</v>
      </c>
      <c r="AE68" s="127">
        <f t="shared" si="23"/>
        <v>18.482142857142854</v>
      </c>
      <c r="AF68" s="127">
        <f t="shared" si="23"/>
        <v>154.01785714285711</v>
      </c>
      <c r="AG68" s="127">
        <f t="shared" si="23"/>
        <v>201.00357142857143</v>
      </c>
      <c r="AH68" s="127">
        <f t="shared" si="23"/>
        <v>71.428571428571416</v>
      </c>
      <c r="AI68" s="127">
        <f t="shared" si="23"/>
        <v>0</v>
      </c>
      <c r="AJ68" s="127">
        <f t="shared" si="23"/>
        <v>0</v>
      </c>
      <c r="AL68" s="131">
        <v>115</v>
      </c>
      <c r="AM68" s="132">
        <v>85</v>
      </c>
      <c r="AN68" s="131">
        <v>75.892857142857139</v>
      </c>
      <c r="AO68" s="132">
        <v>75.892857142857139</v>
      </c>
      <c r="AP68" s="132">
        <v>9.1071428571428559</v>
      </c>
      <c r="AQ68" s="131">
        <v>0</v>
      </c>
      <c r="AR68" s="131">
        <v>0</v>
      </c>
      <c r="AS68" s="131">
        <v>30</v>
      </c>
      <c r="AT68" s="131">
        <v>0</v>
      </c>
      <c r="AU68" s="131">
        <v>0</v>
      </c>
      <c r="AV68" s="131">
        <v>0</v>
      </c>
      <c r="AX68" s="127">
        <v>2601.4285714285716</v>
      </c>
      <c r="AY68" s="160">
        <v>2381.9428571428571</v>
      </c>
      <c r="AZ68" s="127">
        <v>2147.5892857142862</v>
      </c>
      <c r="BA68" s="160">
        <v>1952.9464285714284</v>
      </c>
      <c r="BB68" s="160">
        <v>234.3535714285714</v>
      </c>
      <c r="BC68" s="127">
        <v>18.482142857142854</v>
      </c>
      <c r="BD68" s="127">
        <v>154.01785714285711</v>
      </c>
      <c r="BE68" s="127">
        <v>201.00357142857143</v>
      </c>
      <c r="BF68" s="127">
        <v>71.428571428571416</v>
      </c>
      <c r="BG68" s="127">
        <v>0</v>
      </c>
      <c r="BH68" s="127">
        <v>0</v>
      </c>
    </row>
    <row r="69" spans="1:60" ht="18.75" x14ac:dyDescent="0.3">
      <c r="A69" s="3"/>
      <c r="B69" s="3"/>
      <c r="C69" s="3"/>
      <c r="D69" s="91"/>
      <c r="E69" s="91"/>
      <c r="F69" s="4"/>
      <c r="G69" s="25"/>
      <c r="H69" s="4"/>
      <c r="I69" s="4"/>
      <c r="J69" s="3"/>
      <c r="K69" s="3"/>
      <c r="L69" s="58"/>
      <c r="M69" s="69"/>
      <c r="N69" s="58"/>
      <c r="O69" s="72"/>
      <c r="P69" s="72"/>
      <c r="Q69" s="58"/>
      <c r="R69" s="58"/>
      <c r="S69" s="58"/>
      <c r="T69" s="58"/>
      <c r="U69" s="58"/>
      <c r="V69" s="58"/>
      <c r="W69" s="58"/>
      <c r="X69" s="58"/>
      <c r="Y69" s="3"/>
      <c r="Z69" s="137"/>
      <c r="AA69" s="158"/>
      <c r="AB69" s="146"/>
      <c r="AC69" s="161"/>
      <c r="AD69" s="162"/>
      <c r="AE69" s="137"/>
      <c r="AF69" s="137"/>
      <c r="AG69" s="137"/>
      <c r="AH69" s="137"/>
      <c r="AI69" s="137"/>
      <c r="AJ69" s="137"/>
      <c r="AL69" s="3"/>
      <c r="AM69" s="155"/>
      <c r="AN69" s="3"/>
      <c r="AO69" s="154"/>
      <c r="AP69" s="154"/>
      <c r="AQ69" s="3"/>
      <c r="AR69" s="3"/>
      <c r="AS69" s="3"/>
      <c r="AT69" s="3"/>
      <c r="AU69" s="3"/>
      <c r="AV69" s="3"/>
      <c r="AX69" s="3"/>
      <c r="AY69" s="200"/>
      <c r="AZ69" s="3"/>
      <c r="BA69" s="199"/>
      <c r="BB69" s="199"/>
      <c r="BC69" s="3"/>
      <c r="BD69" s="3"/>
      <c r="BE69" s="3"/>
      <c r="BF69" s="3"/>
      <c r="BG69" s="3"/>
      <c r="BH69" s="3"/>
    </row>
    <row r="70" spans="1:60" ht="18.75" x14ac:dyDescent="0.3">
      <c r="A70" s="8"/>
      <c r="B70" s="8"/>
      <c r="C70" s="8" t="s">
        <v>36</v>
      </c>
      <c r="D70" s="92" t="s">
        <v>33</v>
      </c>
      <c r="E70" s="92">
        <v>1</v>
      </c>
      <c r="F70" s="9">
        <v>10</v>
      </c>
      <c r="G70" s="27"/>
      <c r="H70" s="9"/>
      <c r="I70" s="9">
        <f>E70*F70</f>
        <v>10</v>
      </c>
      <c r="J70" s="8"/>
      <c r="K70" s="8"/>
      <c r="L70" s="62"/>
      <c r="M70" s="70"/>
      <c r="N70" s="62"/>
      <c r="O70" s="73"/>
      <c r="P70" s="73"/>
      <c r="Q70" s="62"/>
      <c r="R70" s="62"/>
      <c r="S70" s="62"/>
      <c r="T70" s="62"/>
      <c r="U70" s="62"/>
      <c r="V70" s="58"/>
      <c r="W70" s="62"/>
      <c r="X70" s="58"/>
      <c r="Y70" s="3"/>
      <c r="Z70" s="137"/>
      <c r="AA70" s="158"/>
      <c r="AB70" s="146"/>
      <c r="AC70" s="161"/>
      <c r="AD70" s="162"/>
      <c r="AE70" s="137"/>
      <c r="AF70" s="137"/>
      <c r="AG70" s="137"/>
      <c r="AH70" s="137"/>
      <c r="AI70" s="137"/>
      <c r="AJ70" s="137"/>
      <c r="AL70" s="3"/>
      <c r="AM70" s="155"/>
      <c r="AN70" s="3"/>
      <c r="AO70" s="154"/>
      <c r="AP70" s="154"/>
      <c r="AQ70" s="3"/>
      <c r="AR70" s="3"/>
      <c r="AS70" s="3"/>
      <c r="AT70" s="3"/>
      <c r="AU70" s="3"/>
      <c r="AV70" s="3"/>
      <c r="AX70" s="3"/>
      <c r="AY70" s="200"/>
      <c r="AZ70" s="3"/>
      <c r="BA70" s="199"/>
      <c r="BB70" s="199"/>
      <c r="BC70" s="3"/>
      <c r="BD70" s="3"/>
      <c r="BE70" s="3"/>
      <c r="BF70" s="3"/>
      <c r="BG70" s="3"/>
      <c r="BH70" s="3"/>
    </row>
    <row r="71" spans="1:60" ht="18.75" x14ac:dyDescent="0.3">
      <c r="A71" s="8"/>
      <c r="B71" s="8"/>
      <c r="C71" s="89"/>
      <c r="D71" s="204" t="s">
        <v>15</v>
      </c>
      <c r="E71" s="204">
        <v>1</v>
      </c>
      <c r="F71" s="9">
        <v>0</v>
      </c>
      <c r="G71" s="27"/>
      <c r="H71" s="9"/>
      <c r="I71" s="9">
        <f>E71*F71</f>
        <v>0</v>
      </c>
      <c r="J71" s="8"/>
      <c r="K71" s="8"/>
      <c r="L71" s="62"/>
      <c r="M71" s="70"/>
      <c r="N71" s="62"/>
      <c r="O71" s="73"/>
      <c r="P71" s="73"/>
      <c r="Q71" s="62"/>
      <c r="R71" s="62"/>
      <c r="S71" s="62"/>
      <c r="T71" s="62"/>
      <c r="U71" s="62"/>
      <c r="V71" s="58"/>
      <c r="W71" s="62"/>
      <c r="X71" s="58"/>
      <c r="Y71" s="3"/>
      <c r="Z71" s="137"/>
      <c r="AA71" s="158"/>
      <c r="AB71" s="146"/>
      <c r="AC71" s="161"/>
      <c r="AD71" s="162"/>
      <c r="AE71" s="137"/>
      <c r="AF71" s="137"/>
      <c r="AG71" s="137"/>
      <c r="AH71" s="137"/>
      <c r="AI71" s="137"/>
      <c r="AJ71" s="137"/>
      <c r="AL71" s="3"/>
      <c r="AM71" s="155"/>
      <c r="AN71" s="3"/>
      <c r="AO71" s="154"/>
      <c r="AP71" s="154"/>
      <c r="AQ71" s="3"/>
      <c r="AR71" s="3"/>
      <c r="AS71" s="3"/>
      <c r="AT71" s="3"/>
      <c r="AU71" s="3"/>
      <c r="AV71" s="3"/>
      <c r="AX71" s="3"/>
      <c r="AY71" s="200"/>
      <c r="AZ71" s="3"/>
      <c r="BA71" s="199"/>
      <c r="BB71" s="199"/>
      <c r="BC71" s="3"/>
      <c r="BD71" s="3"/>
      <c r="BE71" s="3"/>
      <c r="BF71" s="3"/>
      <c r="BG71" s="3"/>
      <c r="BH71" s="3"/>
    </row>
    <row r="72" spans="1:60" ht="18.75" x14ac:dyDescent="0.3">
      <c r="A72" s="8"/>
      <c r="B72" s="136" t="s">
        <v>347</v>
      </c>
      <c r="C72" s="89"/>
      <c r="D72" s="97"/>
      <c r="E72" s="97"/>
      <c r="F72" s="9"/>
      <c r="G72" s="27"/>
      <c r="H72" s="9"/>
      <c r="I72" s="141">
        <v>10</v>
      </c>
      <c r="J72" s="142"/>
      <c r="K72" s="142"/>
      <c r="L72" s="143">
        <v>10</v>
      </c>
      <c r="M72" s="144">
        <v>10</v>
      </c>
      <c r="N72" s="143">
        <v>8.928571428571427</v>
      </c>
      <c r="O72" s="144">
        <v>8.928571428571427</v>
      </c>
      <c r="P72" s="144">
        <v>1.0714285714285714</v>
      </c>
      <c r="Q72" s="143">
        <v>0</v>
      </c>
      <c r="R72" s="143">
        <v>0</v>
      </c>
      <c r="S72" s="143">
        <v>0</v>
      </c>
      <c r="T72" s="143">
        <v>0</v>
      </c>
      <c r="U72" s="143">
        <v>0</v>
      </c>
      <c r="V72" s="143">
        <v>0</v>
      </c>
      <c r="W72" s="62"/>
      <c r="X72" s="58"/>
      <c r="Y72" s="3"/>
      <c r="Z72" s="141">
        <v>2611.4285714285716</v>
      </c>
      <c r="AA72" s="174">
        <v>2391.9428571428571</v>
      </c>
      <c r="AB72" s="141">
        <v>2156.5178571428578</v>
      </c>
      <c r="AC72" s="174">
        <v>1961.8749999999998</v>
      </c>
      <c r="AD72" s="202">
        <v>235.42</v>
      </c>
      <c r="AE72" s="141">
        <v>18.482142857142854</v>
      </c>
      <c r="AF72" s="141">
        <v>154.01785714285711</v>
      </c>
      <c r="AG72" s="141">
        <v>201.00357142857143</v>
      </c>
      <c r="AH72" s="141">
        <v>71.428571428571416</v>
      </c>
      <c r="AI72" s="141">
        <v>0</v>
      </c>
      <c r="AJ72" s="141">
        <v>0</v>
      </c>
      <c r="AL72" s="143">
        <v>10</v>
      </c>
      <c r="AM72" s="144">
        <v>10</v>
      </c>
      <c r="AN72" s="143">
        <v>8.928571428571427</v>
      </c>
      <c r="AO72" s="144">
        <v>8.928571428571427</v>
      </c>
      <c r="AP72" s="144">
        <v>1.0714285714285714</v>
      </c>
      <c r="AQ72" s="143">
        <v>0</v>
      </c>
      <c r="AR72" s="143">
        <v>0</v>
      </c>
      <c r="AS72" s="143">
        <v>0</v>
      </c>
      <c r="AT72" s="143">
        <v>0</v>
      </c>
      <c r="AU72" s="143">
        <v>0</v>
      </c>
      <c r="AV72" s="143">
        <v>0</v>
      </c>
      <c r="AX72" s="141">
        <v>2611.4285714285716</v>
      </c>
      <c r="AY72" s="174">
        <v>2391.9428571428571</v>
      </c>
      <c r="AZ72" s="141">
        <v>2156.5178571428578</v>
      </c>
      <c r="BA72" s="174">
        <v>1961.8749999999998</v>
      </c>
      <c r="BB72" s="217">
        <v>235.42</v>
      </c>
      <c r="BC72" s="141">
        <v>18.482142857142854</v>
      </c>
      <c r="BD72" s="141">
        <v>154.01785714285711</v>
      </c>
      <c r="BE72" s="141">
        <v>201.00357142857143</v>
      </c>
      <c r="BF72" s="141">
        <v>71.428571428571416</v>
      </c>
      <c r="BG72" s="141">
        <v>0</v>
      </c>
      <c r="BH72" s="141">
        <v>0</v>
      </c>
    </row>
    <row r="73" spans="1:60" ht="18.75" x14ac:dyDescent="0.3">
      <c r="A73" s="6"/>
      <c r="B73" s="124" t="s">
        <v>346</v>
      </c>
      <c r="C73" s="6"/>
      <c r="D73" s="90"/>
      <c r="E73" s="90"/>
      <c r="F73" s="7"/>
      <c r="G73" s="26"/>
      <c r="H73" s="7"/>
      <c r="I73" s="127">
        <f>SUM(I70:I71)</f>
        <v>10</v>
      </c>
      <c r="J73" s="128"/>
      <c r="K73" s="128"/>
      <c r="L73" s="131">
        <v>10</v>
      </c>
      <c r="M73" s="132">
        <v>10</v>
      </c>
      <c r="N73" s="131">
        <v>8.928571428571427</v>
      </c>
      <c r="O73" s="132">
        <v>8.928571428571427</v>
      </c>
      <c r="P73" s="132">
        <v>1.0714285714285714</v>
      </c>
      <c r="Q73" s="131">
        <v>0</v>
      </c>
      <c r="R73" s="131">
        <v>0</v>
      </c>
      <c r="S73" s="131">
        <v>0</v>
      </c>
      <c r="T73" s="131">
        <v>0</v>
      </c>
      <c r="U73" s="131">
        <v>0</v>
      </c>
      <c r="V73" s="131">
        <v>0</v>
      </c>
      <c r="W73" s="61">
        <v>10</v>
      </c>
      <c r="X73" s="61">
        <v>0</v>
      </c>
      <c r="Y73" s="3"/>
      <c r="Z73" s="127">
        <f>Z68+L73</f>
        <v>2611.4285714285716</v>
      </c>
      <c r="AA73" s="160">
        <f t="shared" ref="AA73:AJ73" si="24">AA68+M73</f>
        <v>2391.9428571428571</v>
      </c>
      <c r="AB73" s="127">
        <f t="shared" si="24"/>
        <v>2156.5178571428578</v>
      </c>
      <c r="AC73" s="160">
        <f t="shared" si="24"/>
        <v>1961.8749999999998</v>
      </c>
      <c r="AD73" s="160">
        <f t="shared" si="24"/>
        <v>235.42499999999998</v>
      </c>
      <c r="AE73" s="127">
        <f t="shared" si="24"/>
        <v>18.482142857142854</v>
      </c>
      <c r="AF73" s="127">
        <f t="shared" si="24"/>
        <v>154.01785714285711</v>
      </c>
      <c r="AG73" s="127">
        <f t="shared" si="24"/>
        <v>201.00357142857143</v>
      </c>
      <c r="AH73" s="127">
        <f t="shared" si="24"/>
        <v>71.428571428571416</v>
      </c>
      <c r="AI73" s="127">
        <f t="shared" si="24"/>
        <v>0</v>
      </c>
      <c r="AJ73" s="127">
        <f t="shared" si="24"/>
        <v>0</v>
      </c>
      <c r="AL73" s="131">
        <v>10</v>
      </c>
      <c r="AM73" s="132">
        <v>10</v>
      </c>
      <c r="AN73" s="131">
        <v>8.928571428571427</v>
      </c>
      <c r="AO73" s="132">
        <v>8.928571428571427</v>
      </c>
      <c r="AP73" s="132">
        <v>1.0714285714285714</v>
      </c>
      <c r="AQ73" s="131">
        <v>0</v>
      </c>
      <c r="AR73" s="131">
        <v>0</v>
      </c>
      <c r="AS73" s="131">
        <v>0</v>
      </c>
      <c r="AT73" s="131">
        <v>0</v>
      </c>
      <c r="AU73" s="131">
        <v>0</v>
      </c>
      <c r="AV73" s="131">
        <v>0</v>
      </c>
      <c r="AX73" s="127">
        <v>2611.4285714285716</v>
      </c>
      <c r="AY73" s="160">
        <v>2391.9428571428571</v>
      </c>
      <c r="AZ73" s="127">
        <v>2156.5178571428578</v>
      </c>
      <c r="BA73" s="160">
        <v>1961.8749999999998</v>
      </c>
      <c r="BB73" s="160">
        <v>235.42499999999998</v>
      </c>
      <c r="BC73" s="127">
        <v>18.482142857142854</v>
      </c>
      <c r="BD73" s="127">
        <v>154.01785714285711</v>
      </c>
      <c r="BE73" s="127">
        <v>201.00357142857143</v>
      </c>
      <c r="BF73" s="127">
        <v>71.428571428571416</v>
      </c>
      <c r="BG73" s="127">
        <v>0</v>
      </c>
      <c r="BH73" s="127">
        <v>0</v>
      </c>
    </row>
    <row r="74" spans="1:60" ht="18.75" x14ac:dyDescent="0.3">
      <c r="A74" s="259"/>
      <c r="B74" s="259"/>
      <c r="C74" s="259"/>
      <c r="D74" s="260"/>
      <c r="E74" s="260"/>
      <c r="F74" s="261"/>
      <c r="G74" s="262"/>
      <c r="H74" s="261"/>
      <c r="I74" s="4"/>
      <c r="J74" s="3"/>
      <c r="K74" s="3"/>
      <c r="L74" s="58"/>
      <c r="M74" s="69"/>
      <c r="N74" s="58"/>
      <c r="O74" s="72"/>
      <c r="P74" s="72"/>
      <c r="Q74" s="58"/>
      <c r="R74" s="58"/>
      <c r="S74" s="58"/>
      <c r="T74" s="58"/>
      <c r="U74" s="58"/>
      <c r="V74" s="58"/>
      <c r="W74" s="58"/>
      <c r="X74" s="58"/>
      <c r="Y74" s="3"/>
      <c r="Z74" s="137"/>
      <c r="AA74" s="158"/>
      <c r="AB74" s="146"/>
      <c r="AC74" s="161"/>
      <c r="AD74" s="162"/>
      <c r="AE74" s="137"/>
      <c r="AF74" s="137"/>
      <c r="AG74" s="137"/>
      <c r="AH74" s="137"/>
      <c r="AI74" s="137"/>
      <c r="AJ74" s="137"/>
      <c r="AL74" s="3"/>
      <c r="AM74" s="155"/>
      <c r="AN74" s="3"/>
      <c r="AO74" s="154"/>
      <c r="AP74" s="154"/>
      <c r="AQ74" s="3"/>
      <c r="AR74" s="3"/>
      <c r="AS74" s="3"/>
      <c r="AT74" s="3"/>
      <c r="AU74" s="3"/>
      <c r="AV74" s="3"/>
      <c r="AX74" s="3"/>
      <c r="AY74" s="200"/>
      <c r="AZ74" s="3"/>
      <c r="BA74" s="199"/>
      <c r="BB74" s="199"/>
      <c r="BC74" s="3"/>
      <c r="BD74" s="3"/>
      <c r="BE74" s="3"/>
      <c r="BF74" s="3"/>
      <c r="BG74" s="3"/>
      <c r="BH74" s="3"/>
    </row>
    <row r="75" spans="1:60" ht="18.75" x14ac:dyDescent="0.3">
      <c r="A75" s="263"/>
      <c r="B75" s="263"/>
      <c r="C75" s="263" t="s">
        <v>37</v>
      </c>
      <c r="D75" s="264" t="s">
        <v>33</v>
      </c>
      <c r="E75" s="264">
        <v>1</v>
      </c>
      <c r="F75" s="265">
        <v>10</v>
      </c>
      <c r="G75" s="266"/>
      <c r="H75" s="265"/>
      <c r="I75" s="9">
        <f>E75*F75</f>
        <v>10</v>
      </c>
      <c r="J75" s="8"/>
      <c r="K75" s="8"/>
      <c r="L75" s="62"/>
      <c r="M75" s="70"/>
      <c r="N75" s="62"/>
      <c r="O75" s="73"/>
      <c r="P75" s="73"/>
      <c r="Q75" s="62"/>
      <c r="R75" s="62"/>
      <c r="S75" s="62"/>
      <c r="T75" s="62"/>
      <c r="U75" s="62"/>
      <c r="V75" s="58"/>
      <c r="W75" s="62"/>
      <c r="X75" s="58"/>
      <c r="Y75" s="3"/>
      <c r="Z75" s="137"/>
      <c r="AA75" s="158"/>
      <c r="AB75" s="146"/>
      <c r="AC75" s="161"/>
      <c r="AD75" s="162"/>
      <c r="AE75" s="137"/>
      <c r="AF75" s="137"/>
      <c r="AG75" s="137"/>
      <c r="AH75" s="137"/>
      <c r="AI75" s="137"/>
      <c r="AJ75" s="137"/>
      <c r="AL75" s="3"/>
      <c r="AM75" s="155"/>
      <c r="AN75" s="3"/>
      <c r="AO75" s="154"/>
      <c r="AP75" s="154"/>
      <c r="AQ75" s="3"/>
      <c r="AR75" s="3"/>
      <c r="AS75" s="3"/>
      <c r="AT75" s="3"/>
      <c r="AU75" s="3"/>
      <c r="AV75" s="3"/>
      <c r="AX75" s="3"/>
      <c r="AY75" s="200"/>
      <c r="AZ75" s="3"/>
      <c r="BA75" s="199"/>
      <c r="BB75" s="199"/>
      <c r="BC75" s="3"/>
      <c r="BD75" s="3"/>
      <c r="BE75" s="3"/>
      <c r="BF75" s="3"/>
      <c r="BG75" s="3"/>
      <c r="BH75" s="3"/>
    </row>
    <row r="76" spans="1:60" ht="18.75" x14ac:dyDescent="0.3">
      <c r="A76" s="263"/>
      <c r="B76" s="263"/>
      <c r="C76" s="267" t="s">
        <v>200</v>
      </c>
      <c r="D76" s="264" t="s">
        <v>15</v>
      </c>
      <c r="E76" s="264">
        <v>1</v>
      </c>
      <c r="F76" s="265">
        <v>10</v>
      </c>
      <c r="G76" s="266"/>
      <c r="H76" s="265"/>
      <c r="I76" s="9">
        <f>E76*F76</f>
        <v>10</v>
      </c>
      <c r="J76" s="8"/>
      <c r="K76" s="8"/>
      <c r="L76" s="62"/>
      <c r="M76" s="70"/>
      <c r="N76" s="62"/>
      <c r="O76" s="73"/>
      <c r="P76" s="73"/>
      <c r="Q76" s="62"/>
      <c r="R76" s="62"/>
      <c r="S76" s="62"/>
      <c r="T76" s="62"/>
      <c r="U76" s="62"/>
      <c r="V76" s="58"/>
      <c r="W76" s="62"/>
      <c r="X76" s="58"/>
      <c r="Y76" s="3"/>
      <c r="Z76" s="137"/>
      <c r="AA76" s="158"/>
      <c r="AB76" s="146"/>
      <c r="AC76" s="161"/>
      <c r="AD76" s="162"/>
      <c r="AE76" s="137"/>
      <c r="AF76" s="137"/>
      <c r="AG76" s="137"/>
      <c r="AH76" s="137"/>
      <c r="AI76" s="137"/>
      <c r="AJ76" s="137"/>
      <c r="AL76" s="3"/>
      <c r="AM76" s="155"/>
      <c r="AN76" s="3"/>
      <c r="AO76" s="154"/>
      <c r="AP76" s="154"/>
      <c r="AQ76" s="3"/>
      <c r="AR76" s="3"/>
      <c r="AS76" s="3"/>
      <c r="AT76" s="3"/>
      <c r="AU76" s="3"/>
      <c r="AV76" s="3"/>
      <c r="AX76" s="3"/>
      <c r="AY76" s="200"/>
      <c r="AZ76" s="3"/>
      <c r="BA76" s="199"/>
      <c r="BB76" s="199"/>
      <c r="BC76" s="3"/>
      <c r="BD76" s="3"/>
      <c r="BE76" s="3"/>
      <c r="BF76" s="3"/>
      <c r="BG76" s="3"/>
      <c r="BH76" s="3"/>
    </row>
    <row r="77" spans="1:60" ht="18.75" x14ac:dyDescent="0.3">
      <c r="A77" s="263"/>
      <c r="B77" s="268" t="s">
        <v>347</v>
      </c>
      <c r="C77" s="267"/>
      <c r="D77" s="264"/>
      <c r="E77" s="264"/>
      <c r="F77" s="265"/>
      <c r="G77" s="266"/>
      <c r="H77" s="265"/>
      <c r="I77" s="9"/>
      <c r="J77" s="8"/>
      <c r="K77" s="8"/>
      <c r="L77" s="62"/>
      <c r="M77" s="70"/>
      <c r="N77" s="62"/>
      <c r="O77" s="73"/>
      <c r="P77" s="73"/>
      <c r="Q77" s="62"/>
      <c r="R77" s="62"/>
      <c r="S77" s="62"/>
      <c r="T77" s="62"/>
      <c r="U77" s="62"/>
      <c r="V77" s="58"/>
      <c r="W77" s="62"/>
      <c r="X77" s="58"/>
      <c r="Y77" s="3"/>
      <c r="Z77" s="141">
        <v>2611.4285714285716</v>
      </c>
      <c r="AA77" s="174">
        <v>2391.9428571428571</v>
      </c>
      <c r="AB77" s="141">
        <v>2156.5178571428578</v>
      </c>
      <c r="AC77" s="174">
        <v>1961.8749999999998</v>
      </c>
      <c r="AD77" s="202">
        <v>235.42</v>
      </c>
      <c r="AE77" s="141">
        <v>18.482142857142854</v>
      </c>
      <c r="AF77" s="141">
        <v>154.01785714285711</v>
      </c>
      <c r="AG77" s="141">
        <v>201.00357142857143</v>
      </c>
      <c r="AH77" s="141">
        <v>71.428571428571416</v>
      </c>
      <c r="AI77" s="141">
        <v>0</v>
      </c>
      <c r="AJ77" s="141">
        <v>0</v>
      </c>
      <c r="AL77" s="62"/>
      <c r="AM77" s="70"/>
      <c r="AN77" s="62"/>
      <c r="AO77" s="73"/>
      <c r="AP77" s="73"/>
      <c r="AQ77" s="62"/>
      <c r="AR77" s="62"/>
      <c r="AS77" s="62"/>
      <c r="AT77" s="62"/>
      <c r="AU77" s="62"/>
      <c r="AV77" s="58"/>
      <c r="AX77" s="141">
        <v>2611.4285714285716</v>
      </c>
      <c r="AY77" s="174">
        <v>2391.9428571428571</v>
      </c>
      <c r="AZ77" s="141">
        <v>2156.5178571428578</v>
      </c>
      <c r="BA77" s="174">
        <v>1961.8749999999998</v>
      </c>
      <c r="BB77" s="217">
        <v>235.42</v>
      </c>
      <c r="BC77" s="141">
        <v>18.482142857142854</v>
      </c>
      <c r="BD77" s="141">
        <v>154.01785714285711</v>
      </c>
      <c r="BE77" s="141">
        <v>201.00357142857143</v>
      </c>
      <c r="BF77" s="141">
        <v>71.428571428571416</v>
      </c>
      <c r="BG77" s="141">
        <v>0</v>
      </c>
      <c r="BH77" s="141">
        <v>0</v>
      </c>
    </row>
    <row r="78" spans="1:60" ht="18.75" x14ac:dyDescent="0.3">
      <c r="A78" s="269"/>
      <c r="B78" s="270" t="s">
        <v>346</v>
      </c>
      <c r="C78" s="269"/>
      <c r="D78" s="271"/>
      <c r="E78" s="271"/>
      <c r="F78" s="272"/>
      <c r="G78" s="273"/>
      <c r="H78" s="272"/>
      <c r="I78" s="7">
        <f>SUM(I75:I76)</f>
        <v>20</v>
      </c>
      <c r="J78" s="6"/>
      <c r="K78" s="6"/>
      <c r="L78" s="61"/>
      <c r="M78" s="68"/>
      <c r="N78" s="61"/>
      <c r="O78" s="71"/>
      <c r="P78" s="71"/>
      <c r="Q78" s="61"/>
      <c r="R78" s="61"/>
      <c r="S78" s="61"/>
      <c r="T78" s="61"/>
      <c r="U78" s="61"/>
      <c r="V78" s="61"/>
      <c r="W78" s="61"/>
      <c r="X78" s="61">
        <v>0</v>
      </c>
      <c r="Y78" s="3"/>
      <c r="Z78" s="127">
        <f t="shared" ref="Z78:AJ78" si="25">Z73+L78</f>
        <v>2611.4285714285716</v>
      </c>
      <c r="AA78" s="160">
        <f t="shared" si="25"/>
        <v>2391.9428571428571</v>
      </c>
      <c r="AB78" s="127">
        <f t="shared" si="25"/>
        <v>2156.5178571428578</v>
      </c>
      <c r="AC78" s="160">
        <f t="shared" si="25"/>
        <v>1961.8749999999998</v>
      </c>
      <c r="AD78" s="160">
        <f t="shared" si="25"/>
        <v>235.42499999999998</v>
      </c>
      <c r="AE78" s="127">
        <f t="shared" si="25"/>
        <v>18.482142857142854</v>
      </c>
      <c r="AF78" s="127">
        <f t="shared" si="25"/>
        <v>154.01785714285711</v>
      </c>
      <c r="AG78" s="127">
        <f t="shared" si="25"/>
        <v>201.00357142857143</v>
      </c>
      <c r="AH78" s="127">
        <f t="shared" si="25"/>
        <v>71.428571428571416</v>
      </c>
      <c r="AI78" s="127">
        <f t="shared" si="25"/>
        <v>0</v>
      </c>
      <c r="AJ78" s="127">
        <f t="shared" si="25"/>
        <v>0</v>
      </c>
      <c r="AL78" s="61"/>
      <c r="AM78" s="68"/>
      <c r="AN78" s="61"/>
      <c r="AO78" s="71"/>
      <c r="AP78" s="71"/>
      <c r="AQ78" s="61"/>
      <c r="AR78" s="61"/>
      <c r="AS78" s="61"/>
      <c r="AT78" s="61"/>
      <c r="AU78" s="61"/>
      <c r="AV78" s="61"/>
      <c r="AX78" s="127">
        <v>2611.4285714285716</v>
      </c>
      <c r="AY78" s="160">
        <v>2391.9428571428571</v>
      </c>
      <c r="AZ78" s="127">
        <v>2156.5178571428578</v>
      </c>
      <c r="BA78" s="160">
        <v>1961.8749999999998</v>
      </c>
      <c r="BB78" s="160">
        <v>235.42499999999998</v>
      </c>
      <c r="BC78" s="127">
        <v>18.482142857142854</v>
      </c>
      <c r="BD78" s="127">
        <v>154.01785714285711</v>
      </c>
      <c r="BE78" s="127">
        <v>201.00357142857143</v>
      </c>
      <c r="BF78" s="127">
        <v>71.428571428571416</v>
      </c>
      <c r="BG78" s="127">
        <v>0</v>
      </c>
      <c r="BH78" s="127">
        <v>0</v>
      </c>
    </row>
    <row r="79" spans="1:60" ht="18.75" x14ac:dyDescent="0.3">
      <c r="A79" s="3"/>
      <c r="B79" s="3"/>
      <c r="C79" s="3"/>
      <c r="D79" s="91"/>
      <c r="E79" s="91"/>
      <c r="F79" s="4"/>
      <c r="G79" s="25"/>
      <c r="H79" s="4"/>
      <c r="I79" s="4"/>
      <c r="J79" s="3"/>
      <c r="K79" s="3"/>
      <c r="L79" s="58"/>
      <c r="M79" s="69"/>
      <c r="N79" s="58"/>
      <c r="O79" s="72"/>
      <c r="P79" s="72"/>
      <c r="Q79" s="58"/>
      <c r="R79" s="58"/>
      <c r="S79" s="58"/>
      <c r="T79" s="58"/>
      <c r="U79" s="58"/>
      <c r="V79" s="58"/>
      <c r="W79" s="58"/>
      <c r="X79" s="58"/>
      <c r="Y79" s="3"/>
      <c r="Z79" s="137"/>
      <c r="AA79" s="158"/>
      <c r="AB79" s="146"/>
      <c r="AC79" s="161"/>
      <c r="AD79" s="162"/>
      <c r="AE79" s="137"/>
      <c r="AF79" s="137"/>
      <c r="AG79" s="137"/>
      <c r="AH79" s="137"/>
      <c r="AI79" s="137"/>
      <c r="AJ79" s="137"/>
      <c r="AL79" s="3"/>
      <c r="AM79" s="155"/>
      <c r="AN79" s="3"/>
      <c r="AO79" s="154"/>
      <c r="AP79" s="154"/>
      <c r="AQ79" s="3"/>
      <c r="AR79" s="3"/>
      <c r="AS79" s="3"/>
      <c r="AT79" s="3"/>
      <c r="AU79" s="3"/>
      <c r="AV79" s="3"/>
      <c r="AX79" s="3"/>
      <c r="AY79" s="200"/>
      <c r="AZ79" s="3"/>
      <c r="BA79" s="199"/>
      <c r="BB79" s="199"/>
      <c r="BC79" s="3"/>
      <c r="BD79" s="3"/>
      <c r="BE79" s="3"/>
      <c r="BF79" s="3"/>
      <c r="BG79" s="3"/>
      <c r="BH79" s="3"/>
    </row>
    <row r="80" spans="1:60" ht="18.75" x14ac:dyDescent="0.3">
      <c r="A80" s="8"/>
      <c r="B80" s="8"/>
      <c r="C80" s="8" t="s">
        <v>38</v>
      </c>
      <c r="D80" s="92" t="s">
        <v>33</v>
      </c>
      <c r="E80" s="92">
        <v>1</v>
      </c>
      <c r="F80" s="9">
        <v>10</v>
      </c>
      <c r="G80" s="27"/>
      <c r="H80" s="9"/>
      <c r="I80" s="9">
        <f>E80*F80</f>
        <v>10</v>
      </c>
      <c r="J80" s="8"/>
      <c r="K80" s="8"/>
      <c r="L80" s="62"/>
      <c r="M80" s="70"/>
      <c r="N80" s="62"/>
      <c r="O80" s="73"/>
      <c r="P80" s="73"/>
      <c r="Q80" s="62"/>
      <c r="R80" s="62"/>
      <c r="S80" s="62"/>
      <c r="T80" s="62"/>
      <c r="U80" s="62"/>
      <c r="V80" s="58"/>
      <c r="W80" s="62"/>
      <c r="X80" s="58"/>
      <c r="Y80" s="3"/>
      <c r="Z80" s="137"/>
      <c r="AA80" s="158"/>
      <c r="AB80" s="146"/>
      <c r="AC80" s="161"/>
      <c r="AD80" s="162"/>
      <c r="AE80" s="137"/>
      <c r="AF80" s="137"/>
      <c r="AG80" s="137"/>
      <c r="AH80" s="137"/>
      <c r="AI80" s="137"/>
      <c r="AJ80" s="137"/>
      <c r="AL80" s="3"/>
      <c r="AM80" s="155"/>
      <c r="AN80" s="3"/>
      <c r="AO80" s="154"/>
      <c r="AP80" s="154"/>
      <c r="AQ80" s="3"/>
      <c r="AR80" s="3"/>
      <c r="AS80" s="3"/>
      <c r="AT80" s="3"/>
      <c r="AU80" s="3"/>
      <c r="AV80" s="3"/>
      <c r="AX80" s="3"/>
      <c r="AY80" s="200"/>
      <c r="AZ80" s="3"/>
      <c r="BA80" s="199"/>
      <c r="BB80" s="199"/>
      <c r="BC80" s="3"/>
      <c r="BD80" s="3"/>
      <c r="BE80" s="3"/>
      <c r="BF80" s="3"/>
      <c r="BG80" s="3"/>
      <c r="BH80" s="3"/>
    </row>
    <row r="81" spans="1:60" ht="18.75" x14ac:dyDescent="0.3">
      <c r="A81" s="8"/>
      <c r="B81" s="8"/>
      <c r="C81" s="44" t="s">
        <v>186</v>
      </c>
      <c r="D81" s="94" t="s">
        <v>15</v>
      </c>
      <c r="E81" s="94">
        <v>1</v>
      </c>
      <c r="F81" s="9">
        <v>10</v>
      </c>
      <c r="G81" s="27"/>
      <c r="H81" s="9"/>
      <c r="I81" s="9">
        <f>E81*F81</f>
        <v>10</v>
      </c>
      <c r="J81" s="8"/>
      <c r="K81" s="8"/>
      <c r="L81" s="62"/>
      <c r="M81" s="70"/>
      <c r="N81" s="62"/>
      <c r="O81" s="73"/>
      <c r="P81" s="73"/>
      <c r="Q81" s="62"/>
      <c r="R81" s="62"/>
      <c r="S81" s="62"/>
      <c r="T81" s="62"/>
      <c r="U81" s="62"/>
      <c r="V81" s="58"/>
      <c r="W81" s="62"/>
      <c r="X81" s="58"/>
      <c r="Y81" s="3"/>
      <c r="Z81" s="137"/>
      <c r="AA81" s="158"/>
      <c r="AB81" s="146"/>
      <c r="AC81" s="161"/>
      <c r="AD81" s="162"/>
      <c r="AE81" s="137"/>
      <c r="AF81" s="137"/>
      <c r="AG81" s="137"/>
      <c r="AH81" s="137"/>
      <c r="AI81" s="137"/>
      <c r="AJ81" s="137"/>
      <c r="AL81" s="3"/>
      <c r="AM81" s="155"/>
      <c r="AN81" s="3"/>
      <c r="AO81" s="154"/>
      <c r="AP81" s="154"/>
      <c r="AQ81" s="3"/>
      <c r="AR81" s="3"/>
      <c r="AS81" s="3"/>
      <c r="AT81" s="3"/>
      <c r="AU81" s="3"/>
      <c r="AV81" s="3"/>
      <c r="AX81" s="3"/>
      <c r="AY81" s="200"/>
      <c r="AZ81" s="3"/>
      <c r="BA81" s="199"/>
      <c r="BB81" s="199"/>
      <c r="BC81" s="3"/>
      <c r="BD81" s="3"/>
      <c r="BE81" s="3"/>
      <c r="BF81" s="3"/>
      <c r="BG81" s="3"/>
      <c r="BH81" s="3"/>
    </row>
    <row r="82" spans="1:60" ht="18.75" x14ac:dyDescent="0.3">
      <c r="A82" s="8"/>
      <c r="B82" s="136" t="s">
        <v>347</v>
      </c>
      <c r="C82" s="44"/>
      <c r="D82" s="94"/>
      <c r="E82" s="94"/>
      <c r="F82" s="9"/>
      <c r="G82" s="27"/>
      <c r="H82" s="9"/>
      <c r="I82" s="9"/>
      <c r="J82" s="8"/>
      <c r="K82" s="8"/>
      <c r="L82" s="62"/>
      <c r="M82" s="70"/>
      <c r="N82" s="62"/>
      <c r="O82" s="73"/>
      <c r="P82" s="73"/>
      <c r="Q82" s="62"/>
      <c r="R82" s="62"/>
      <c r="S82" s="62"/>
      <c r="T82" s="62"/>
      <c r="U82" s="62"/>
      <c r="V82" s="58"/>
      <c r="W82" s="62"/>
      <c r="X82" s="58"/>
      <c r="Y82" s="3"/>
      <c r="Z82" s="141">
        <v>2621.4285714285716</v>
      </c>
      <c r="AA82" s="174">
        <v>2401.9428571428571</v>
      </c>
      <c r="AB82" s="141">
        <v>2165.4464285714294</v>
      </c>
      <c r="AC82" s="174">
        <v>1970.8035714285711</v>
      </c>
      <c r="AD82" s="174">
        <v>236.49642857142857</v>
      </c>
      <c r="AE82" s="141">
        <v>18.482142857142854</v>
      </c>
      <c r="AF82" s="141">
        <v>154.01785714285711</v>
      </c>
      <c r="AG82" s="141">
        <v>201.00357142857143</v>
      </c>
      <c r="AH82" s="141">
        <v>71.428571428571416</v>
      </c>
      <c r="AI82" s="141">
        <v>0</v>
      </c>
      <c r="AJ82" s="141">
        <v>10</v>
      </c>
      <c r="AL82" s="3"/>
      <c r="AM82" s="155"/>
      <c r="AN82" s="3"/>
      <c r="AO82" s="154"/>
      <c r="AP82" s="154"/>
      <c r="AQ82" s="3"/>
      <c r="AR82" s="3"/>
      <c r="AS82" s="3"/>
      <c r="AT82" s="3"/>
      <c r="AU82" s="3"/>
      <c r="AV82" s="3"/>
      <c r="AX82" s="141">
        <v>2621.4285714285716</v>
      </c>
      <c r="AY82" s="174">
        <v>2401.9428571428571</v>
      </c>
      <c r="AZ82" s="141">
        <v>2165.4464285714294</v>
      </c>
      <c r="BA82" s="174">
        <v>1970.8035714285711</v>
      </c>
      <c r="BB82" s="174">
        <v>236.49642857142857</v>
      </c>
      <c r="BC82" s="141">
        <v>18.482142857142854</v>
      </c>
      <c r="BD82" s="141">
        <v>154.01785714285711</v>
      </c>
      <c r="BE82" s="141">
        <v>201.00357142857143</v>
      </c>
      <c r="BF82" s="141">
        <v>71.428571428571416</v>
      </c>
      <c r="BG82" s="141">
        <v>0</v>
      </c>
      <c r="BH82" s="141">
        <v>10</v>
      </c>
    </row>
    <row r="83" spans="1:60" ht="18.75" x14ac:dyDescent="0.3">
      <c r="A83" s="6"/>
      <c r="B83" s="124" t="s">
        <v>346</v>
      </c>
      <c r="C83" s="6"/>
      <c r="D83" s="90"/>
      <c r="E83" s="90"/>
      <c r="F83" s="7"/>
      <c r="G83" s="26"/>
      <c r="H83" s="7"/>
      <c r="I83" s="127">
        <f>SUM(I80:I81)</f>
        <v>20</v>
      </c>
      <c r="J83" s="128" t="s">
        <v>9</v>
      </c>
      <c r="K83" s="128"/>
      <c r="L83" s="131">
        <v>10</v>
      </c>
      <c r="M83" s="132">
        <v>10</v>
      </c>
      <c r="N83" s="131">
        <v>8.928571428571427</v>
      </c>
      <c r="O83" s="132">
        <v>8.928571428571427</v>
      </c>
      <c r="P83" s="132">
        <v>1.0714285714285714</v>
      </c>
      <c r="Q83" s="131">
        <v>0</v>
      </c>
      <c r="R83" s="131">
        <v>0</v>
      </c>
      <c r="S83" s="131">
        <v>0</v>
      </c>
      <c r="T83" s="131">
        <v>0</v>
      </c>
      <c r="U83" s="131">
        <v>0</v>
      </c>
      <c r="V83" s="131">
        <v>10</v>
      </c>
      <c r="W83" s="61">
        <v>10</v>
      </c>
      <c r="X83" s="61">
        <v>0</v>
      </c>
      <c r="Y83" s="3"/>
      <c r="Z83" s="127">
        <f>Z78+L83</f>
        <v>2621.4285714285716</v>
      </c>
      <c r="AA83" s="160">
        <f t="shared" ref="AA83:AJ83" si="26">AA78+M83</f>
        <v>2401.9428571428571</v>
      </c>
      <c r="AB83" s="127">
        <f t="shared" si="26"/>
        <v>2165.4464285714294</v>
      </c>
      <c r="AC83" s="160">
        <f t="shared" si="26"/>
        <v>1970.8035714285711</v>
      </c>
      <c r="AD83" s="160">
        <f t="shared" si="26"/>
        <v>236.49642857142857</v>
      </c>
      <c r="AE83" s="127">
        <f t="shared" si="26"/>
        <v>18.482142857142854</v>
      </c>
      <c r="AF83" s="127">
        <f t="shared" si="26"/>
        <v>154.01785714285711</v>
      </c>
      <c r="AG83" s="127">
        <f t="shared" si="26"/>
        <v>201.00357142857143</v>
      </c>
      <c r="AH83" s="127">
        <f t="shared" si="26"/>
        <v>71.428571428571416</v>
      </c>
      <c r="AI83" s="127">
        <f t="shared" si="26"/>
        <v>0</v>
      </c>
      <c r="AJ83" s="127">
        <f t="shared" si="26"/>
        <v>10</v>
      </c>
      <c r="AL83" s="61"/>
      <c r="AM83" s="68"/>
      <c r="AN83" s="61"/>
      <c r="AO83" s="71"/>
      <c r="AP83" s="71"/>
      <c r="AQ83" s="61"/>
      <c r="AR83" s="61"/>
      <c r="AS83" s="61"/>
      <c r="AT83" s="61"/>
      <c r="AU83" s="61"/>
      <c r="AV83" s="61"/>
      <c r="AX83" s="127">
        <v>2621.4285714285716</v>
      </c>
      <c r="AY83" s="160">
        <v>2401.9428571428571</v>
      </c>
      <c r="AZ83" s="127">
        <v>2165.4464285714294</v>
      </c>
      <c r="BA83" s="160">
        <v>1970.8035714285711</v>
      </c>
      <c r="BB83" s="160">
        <v>236.49642857142857</v>
      </c>
      <c r="BC83" s="127">
        <v>18.482142857142854</v>
      </c>
      <c r="BD83" s="127">
        <v>154.01785714285711</v>
      </c>
      <c r="BE83" s="127">
        <v>201.00357142857143</v>
      </c>
      <c r="BF83" s="127">
        <v>71.428571428571416</v>
      </c>
      <c r="BG83" s="127">
        <v>0</v>
      </c>
      <c r="BH83" s="127">
        <v>10</v>
      </c>
    </row>
    <row r="84" spans="1:60" ht="18.75" x14ac:dyDescent="0.3">
      <c r="A84" s="3"/>
      <c r="B84" s="3"/>
      <c r="C84" s="3"/>
      <c r="D84" s="91"/>
      <c r="E84" s="91"/>
      <c r="F84" s="4"/>
      <c r="G84" s="25"/>
      <c r="H84" s="4"/>
      <c r="I84" s="4"/>
      <c r="J84" s="3"/>
      <c r="K84" s="3"/>
      <c r="L84" s="58"/>
      <c r="M84" s="69"/>
      <c r="N84" s="58"/>
      <c r="O84" s="72"/>
      <c r="P84" s="72"/>
      <c r="Q84" s="58"/>
      <c r="R84" s="58"/>
      <c r="S84" s="58"/>
      <c r="T84" s="58"/>
      <c r="U84" s="58"/>
      <c r="V84" s="58"/>
      <c r="W84" s="58"/>
      <c r="X84" s="58"/>
      <c r="Y84" s="3"/>
      <c r="Z84" s="137"/>
      <c r="AA84" s="158"/>
      <c r="AB84" s="146"/>
      <c r="AC84" s="161"/>
      <c r="AD84" s="162"/>
      <c r="AE84" s="137"/>
      <c r="AF84" s="137"/>
      <c r="AG84" s="137"/>
      <c r="AH84" s="137"/>
      <c r="AI84" s="137"/>
      <c r="AJ84" s="137"/>
      <c r="AL84" s="3"/>
      <c r="AM84" s="155"/>
      <c r="AN84" s="3"/>
      <c r="AO84" s="154"/>
      <c r="AP84" s="154"/>
      <c r="AQ84" s="3"/>
      <c r="AR84" s="3"/>
      <c r="AS84" s="3"/>
      <c r="AT84" s="3"/>
      <c r="AU84" s="3"/>
      <c r="AV84" s="3"/>
      <c r="AX84" s="3"/>
      <c r="AY84" s="200"/>
      <c r="AZ84" s="3"/>
      <c r="BA84" s="199"/>
      <c r="BB84" s="199"/>
      <c r="BC84" s="3"/>
      <c r="BD84" s="3"/>
      <c r="BE84" s="3"/>
      <c r="BF84" s="3"/>
      <c r="BG84" s="3"/>
      <c r="BH84" s="3"/>
    </row>
    <row r="85" spans="1:60" ht="18.75" x14ac:dyDescent="0.3">
      <c r="A85" s="8"/>
      <c r="B85" s="8"/>
      <c r="C85" s="8" t="s">
        <v>54</v>
      </c>
      <c r="D85" s="92" t="s">
        <v>12</v>
      </c>
      <c r="E85" s="92">
        <v>10</v>
      </c>
      <c r="F85" s="9">
        <v>100</v>
      </c>
      <c r="G85" s="27"/>
      <c r="H85" s="9"/>
      <c r="I85" s="9">
        <f>E85*F85</f>
        <v>1000</v>
      </c>
      <c r="J85" s="8"/>
      <c r="K85" s="8"/>
      <c r="L85" s="62"/>
      <c r="M85" s="70"/>
      <c r="N85" s="62"/>
      <c r="O85" s="73"/>
      <c r="P85" s="73"/>
      <c r="Q85" s="62"/>
      <c r="R85" s="62"/>
      <c r="S85" s="62"/>
      <c r="T85" s="62"/>
      <c r="U85" s="62"/>
      <c r="V85" s="58"/>
      <c r="W85" s="62"/>
      <c r="X85" s="58"/>
      <c r="Y85" s="3"/>
      <c r="Z85" s="137"/>
      <c r="AA85" s="158"/>
      <c r="AB85" s="146"/>
      <c r="AC85" s="161"/>
      <c r="AD85" s="162"/>
      <c r="AE85" s="137"/>
      <c r="AF85" s="137"/>
      <c r="AG85" s="137"/>
      <c r="AH85" s="137"/>
      <c r="AI85" s="137"/>
      <c r="AJ85" s="137"/>
      <c r="AL85" s="3"/>
      <c r="AM85" s="155"/>
      <c r="AN85" s="3"/>
      <c r="AO85" s="154"/>
      <c r="AP85" s="154"/>
      <c r="AQ85" s="3"/>
      <c r="AR85" s="3"/>
      <c r="AS85" s="3"/>
      <c r="AT85" s="3"/>
      <c r="AU85" s="3"/>
      <c r="AV85" s="3"/>
      <c r="AX85" s="3"/>
      <c r="AY85" s="200"/>
      <c r="AZ85" s="3"/>
      <c r="BA85" s="199"/>
      <c r="BB85" s="199"/>
      <c r="BC85" s="3"/>
      <c r="BD85" s="3"/>
      <c r="BE85" s="3"/>
      <c r="BF85" s="3"/>
      <c r="BG85" s="3"/>
      <c r="BH85" s="3"/>
    </row>
    <row r="86" spans="1:60" ht="18.75" x14ac:dyDescent="0.3">
      <c r="A86" s="8"/>
      <c r="B86" s="8"/>
      <c r="C86" s="8"/>
      <c r="D86" s="92"/>
      <c r="E86" s="92"/>
      <c r="F86" s="9"/>
      <c r="G86" s="27"/>
      <c r="H86" s="9"/>
      <c r="I86" s="9"/>
      <c r="J86" s="8" t="s">
        <v>9</v>
      </c>
      <c r="K86" s="1">
        <f>250+150</f>
        <v>400</v>
      </c>
      <c r="L86" s="58"/>
      <c r="M86" s="70"/>
      <c r="N86" s="62"/>
      <c r="O86" s="73"/>
      <c r="P86" s="73"/>
      <c r="Q86" s="62"/>
      <c r="R86" s="62"/>
      <c r="S86" s="62"/>
      <c r="T86" s="62"/>
      <c r="U86" s="62"/>
      <c r="V86" s="58"/>
      <c r="W86" s="62"/>
      <c r="X86" s="58"/>
      <c r="Y86" s="3"/>
      <c r="Z86" s="137"/>
      <c r="AA86" s="158"/>
      <c r="AB86" s="146"/>
      <c r="AC86" s="161"/>
      <c r="AD86" s="162"/>
      <c r="AE86" s="137"/>
      <c r="AF86" s="137"/>
      <c r="AG86" s="137"/>
      <c r="AH86" s="137"/>
      <c r="AI86" s="137"/>
      <c r="AJ86" s="137"/>
      <c r="AL86" s="3"/>
      <c r="AM86" s="155"/>
      <c r="AN86" s="3"/>
      <c r="AO86" s="154"/>
      <c r="AP86" s="154"/>
      <c r="AQ86" s="3"/>
      <c r="AR86" s="3"/>
      <c r="AS86" s="3"/>
      <c r="AT86" s="3"/>
      <c r="AU86" s="3"/>
      <c r="AV86" s="3"/>
      <c r="AX86" s="3"/>
      <c r="AY86" s="200"/>
      <c r="AZ86" s="3"/>
      <c r="BA86" s="199"/>
      <c r="BB86" s="199"/>
      <c r="BC86" s="3"/>
      <c r="BD86" s="3"/>
      <c r="BE86" s="3"/>
      <c r="BF86" s="3"/>
      <c r="BG86" s="3"/>
      <c r="BH86" s="3"/>
    </row>
    <row r="87" spans="1:60" ht="18.75" x14ac:dyDescent="0.3">
      <c r="A87" s="8"/>
      <c r="B87" s="8"/>
      <c r="C87" s="8"/>
      <c r="D87" s="92"/>
      <c r="E87" s="92"/>
      <c r="F87" s="9"/>
      <c r="G87" s="27"/>
      <c r="H87" s="9"/>
      <c r="I87" s="9"/>
      <c r="J87" s="8" t="s">
        <v>40</v>
      </c>
      <c r="K87" s="1">
        <v>100</v>
      </c>
      <c r="L87" s="58"/>
      <c r="M87" s="70"/>
      <c r="N87" s="62"/>
      <c r="O87" s="73"/>
      <c r="P87" s="73"/>
      <c r="Q87" s="62"/>
      <c r="R87" s="62"/>
      <c r="S87" s="62"/>
      <c r="T87" s="62"/>
      <c r="U87" s="62"/>
      <c r="V87" s="58"/>
      <c r="W87" s="62"/>
      <c r="X87" s="58"/>
      <c r="Y87" s="3"/>
      <c r="Z87" s="137"/>
      <c r="AA87" s="158"/>
      <c r="AB87" s="146"/>
      <c r="AC87" s="161"/>
      <c r="AD87" s="162"/>
      <c r="AE87" s="137"/>
      <c r="AF87" s="137"/>
      <c r="AG87" s="137"/>
      <c r="AH87" s="137"/>
      <c r="AI87" s="137"/>
      <c r="AJ87" s="137"/>
      <c r="AL87" s="3"/>
      <c r="AM87" s="155"/>
      <c r="AN87" s="3"/>
      <c r="AO87" s="154"/>
      <c r="AP87" s="154"/>
      <c r="AQ87" s="3"/>
      <c r="AR87" s="3"/>
      <c r="AS87" s="3"/>
      <c r="AT87" s="3"/>
      <c r="AU87" s="3"/>
      <c r="AV87" s="3"/>
      <c r="AX87" s="3"/>
      <c r="AY87" s="200"/>
      <c r="AZ87" s="3"/>
      <c r="BA87" s="199"/>
      <c r="BB87" s="199"/>
      <c r="BC87" s="3"/>
      <c r="BD87" s="3"/>
      <c r="BE87" s="3"/>
      <c r="BF87" s="3"/>
      <c r="BG87" s="3"/>
      <c r="BH87" s="3"/>
    </row>
    <row r="88" spans="1:60" ht="18.75" x14ac:dyDescent="0.3">
      <c r="A88" s="8"/>
      <c r="B88" s="8"/>
      <c r="C88" s="8"/>
      <c r="D88" s="92"/>
      <c r="E88" s="92"/>
      <c r="F88" s="9"/>
      <c r="G88" s="27"/>
      <c r="H88" s="9"/>
      <c r="I88" s="9"/>
      <c r="J88" s="8" t="s">
        <v>42</v>
      </c>
      <c r="K88" s="1">
        <v>300</v>
      </c>
      <c r="L88" s="58"/>
      <c r="M88" s="70"/>
      <c r="N88" s="62"/>
      <c r="O88" s="73"/>
      <c r="P88" s="73"/>
      <c r="Q88" s="62"/>
      <c r="R88" s="62"/>
      <c r="S88" s="62"/>
      <c r="T88" s="62"/>
      <c r="U88" s="62"/>
      <c r="V88" s="58"/>
      <c r="W88" s="62"/>
      <c r="X88" s="58"/>
      <c r="Y88" s="3"/>
      <c r="Z88" s="137"/>
      <c r="AA88" s="158"/>
      <c r="AB88" s="146"/>
      <c r="AC88" s="161"/>
      <c r="AD88" s="162"/>
      <c r="AE88" s="137"/>
      <c r="AF88" s="137"/>
      <c r="AG88" s="137"/>
      <c r="AH88" s="137"/>
      <c r="AI88" s="137"/>
      <c r="AJ88" s="137"/>
      <c r="AL88" s="3"/>
      <c r="AM88" s="155"/>
      <c r="AN88" s="3"/>
      <c r="AO88" s="154"/>
      <c r="AP88" s="154"/>
      <c r="AQ88" s="3"/>
      <c r="AR88" s="3"/>
      <c r="AS88" s="3"/>
      <c r="AT88" s="3"/>
      <c r="AU88" s="3"/>
      <c r="AV88" s="3"/>
      <c r="AX88" s="3"/>
      <c r="AY88" s="200"/>
      <c r="AZ88" s="3"/>
      <c r="BA88" s="199"/>
      <c r="BB88" s="199"/>
      <c r="BC88" s="3"/>
      <c r="BD88" s="3"/>
      <c r="BE88" s="3"/>
      <c r="BF88" s="3"/>
      <c r="BG88" s="3"/>
      <c r="BH88" s="3"/>
    </row>
    <row r="89" spans="1:60" ht="18.75" x14ac:dyDescent="0.3">
      <c r="A89" s="8"/>
      <c r="B89" s="8"/>
      <c r="C89" s="8"/>
      <c r="D89" s="92"/>
      <c r="E89" s="92"/>
      <c r="F89" s="9"/>
      <c r="G89" s="27"/>
      <c r="H89" s="9"/>
      <c r="I89" s="49" t="s">
        <v>189</v>
      </c>
      <c r="J89" s="8" t="s">
        <v>41</v>
      </c>
      <c r="K89" s="1">
        <v>200</v>
      </c>
      <c r="L89" s="58"/>
      <c r="M89" s="70"/>
      <c r="N89" s="62"/>
      <c r="O89" s="73"/>
      <c r="P89" s="73"/>
      <c r="Q89" s="62"/>
      <c r="R89" s="62"/>
      <c r="S89" s="62"/>
      <c r="T89" s="62"/>
      <c r="U89" s="62"/>
      <c r="V89" s="58"/>
      <c r="W89" s="62"/>
      <c r="X89" s="58"/>
      <c r="Y89" s="3"/>
      <c r="Z89" s="137"/>
      <c r="AA89" s="158"/>
      <c r="AB89" s="146"/>
      <c r="AC89" s="161"/>
      <c r="AD89" s="162"/>
      <c r="AE89" s="137"/>
      <c r="AF89" s="137"/>
      <c r="AG89" s="137"/>
      <c r="AH89" s="137"/>
      <c r="AI89" s="137"/>
      <c r="AJ89" s="137"/>
      <c r="AL89" s="3"/>
      <c r="AM89" s="155"/>
      <c r="AN89" s="3"/>
      <c r="AO89" s="154"/>
      <c r="AP89" s="154"/>
      <c r="AQ89" s="3"/>
      <c r="AR89" s="3"/>
      <c r="AS89" s="3"/>
      <c r="AT89" s="3"/>
      <c r="AU89" s="3"/>
      <c r="AV89" s="3"/>
      <c r="AX89" s="3"/>
      <c r="AY89" s="200"/>
      <c r="AZ89" s="3"/>
      <c r="BA89" s="199"/>
      <c r="BB89" s="199"/>
      <c r="BC89" s="3"/>
      <c r="BD89" s="3"/>
      <c r="BE89" s="3"/>
      <c r="BF89" s="3"/>
      <c r="BG89" s="3"/>
      <c r="BH89" s="3"/>
    </row>
    <row r="90" spans="1:60" ht="18.75" x14ac:dyDescent="0.3">
      <c r="A90" s="8"/>
      <c r="B90" s="8"/>
      <c r="C90" s="8"/>
      <c r="D90" s="92"/>
      <c r="E90" s="92"/>
      <c r="F90" s="9"/>
      <c r="G90" s="27">
        <v>212</v>
      </c>
      <c r="H90" s="9"/>
      <c r="I90" s="9"/>
      <c r="J90" s="8" t="s">
        <v>43</v>
      </c>
      <c r="K90" s="1">
        <v>0</v>
      </c>
      <c r="L90" s="58"/>
      <c r="M90" s="70"/>
      <c r="N90" s="62"/>
      <c r="O90" s="73"/>
      <c r="P90" s="73"/>
      <c r="Q90" s="62"/>
      <c r="R90" s="62"/>
      <c r="S90" s="62"/>
      <c r="T90" s="62"/>
      <c r="U90" s="62"/>
      <c r="V90" s="58"/>
      <c r="W90" s="62"/>
      <c r="X90" s="58"/>
      <c r="Y90" s="3"/>
      <c r="Z90" s="137"/>
      <c r="AA90" s="158"/>
      <c r="AB90" s="146"/>
      <c r="AC90" s="161"/>
      <c r="AD90" s="162"/>
      <c r="AE90" s="137"/>
      <c r="AF90" s="137"/>
      <c r="AG90" s="137"/>
      <c r="AH90" s="137"/>
      <c r="AI90" s="137"/>
      <c r="AJ90" s="137"/>
      <c r="AL90" s="3"/>
      <c r="AM90" s="155"/>
      <c r="AN90" s="3"/>
      <c r="AO90" s="154"/>
      <c r="AP90" s="154"/>
      <c r="AQ90" s="3"/>
      <c r="AR90" s="3"/>
      <c r="AS90" s="3"/>
      <c r="AT90" s="3"/>
      <c r="AU90" s="3"/>
      <c r="AV90" s="3"/>
      <c r="AX90" s="3"/>
      <c r="AY90" s="200"/>
      <c r="AZ90" s="3"/>
      <c r="BA90" s="199"/>
      <c r="BB90" s="199"/>
      <c r="BC90" s="3"/>
      <c r="BD90" s="3"/>
      <c r="BE90" s="3"/>
      <c r="BF90" s="3"/>
      <c r="BG90" s="3"/>
      <c r="BH90" s="3"/>
    </row>
    <row r="91" spans="1:60" ht="18.75" x14ac:dyDescent="0.3">
      <c r="A91" s="8"/>
      <c r="B91" s="136" t="s">
        <v>347</v>
      </c>
      <c r="C91" s="8"/>
      <c r="D91" s="92"/>
      <c r="E91" s="92"/>
      <c r="F91" s="9"/>
      <c r="G91" s="27"/>
      <c r="H91" s="9"/>
      <c r="I91" s="141"/>
      <c r="J91" s="142"/>
      <c r="K91" s="205"/>
      <c r="L91" s="143">
        <v>1000</v>
      </c>
      <c r="M91" s="144">
        <v>1000</v>
      </c>
      <c r="N91" s="206">
        <v>892.86</v>
      </c>
      <c r="O91" s="207">
        <v>892.85714285714278</v>
      </c>
      <c r="P91" s="207">
        <v>107.14285714285714</v>
      </c>
      <c r="Q91" s="143">
        <v>0</v>
      </c>
      <c r="R91" s="143">
        <v>0</v>
      </c>
      <c r="S91" s="143">
        <v>0</v>
      </c>
      <c r="T91" s="143">
        <v>0</v>
      </c>
      <c r="U91" s="143">
        <v>0</v>
      </c>
      <c r="V91" s="143">
        <v>0</v>
      </c>
      <c r="W91" s="62"/>
      <c r="X91" s="58"/>
      <c r="Y91" s="3"/>
      <c r="Z91" s="141">
        <v>3621.4285714285716</v>
      </c>
      <c r="AA91" s="174">
        <v>3401.9428571428571</v>
      </c>
      <c r="AB91" s="195">
        <v>3058.3</v>
      </c>
      <c r="AC91" s="174">
        <v>2863.6607142857138</v>
      </c>
      <c r="AD91" s="174">
        <v>343.63928571428573</v>
      </c>
      <c r="AE91" s="141">
        <v>18.482142857142854</v>
      </c>
      <c r="AF91" s="141">
        <v>154.01785714285711</v>
      </c>
      <c r="AG91" s="141">
        <v>201.00357142857143</v>
      </c>
      <c r="AH91" s="141">
        <v>71.428571428571416</v>
      </c>
      <c r="AI91" s="141">
        <v>0</v>
      </c>
      <c r="AJ91" s="141">
        <v>10</v>
      </c>
      <c r="AL91" s="143">
        <v>1000</v>
      </c>
      <c r="AM91" s="144">
        <v>1000</v>
      </c>
      <c r="AN91" s="206">
        <v>892.86</v>
      </c>
      <c r="AO91" s="207">
        <v>892.85714285714278</v>
      </c>
      <c r="AP91" s="207">
        <v>107.14285714285714</v>
      </c>
      <c r="AQ91" s="143">
        <v>0</v>
      </c>
      <c r="AR91" s="143">
        <v>0</v>
      </c>
      <c r="AS91" s="143">
        <v>0</v>
      </c>
      <c r="AT91" s="143">
        <v>0</v>
      </c>
      <c r="AU91" s="143">
        <v>0</v>
      </c>
      <c r="AV91" s="143">
        <v>0</v>
      </c>
      <c r="AX91" s="141">
        <v>3621.4285714285716</v>
      </c>
      <c r="AY91" s="174">
        <v>3401.9428571428571</v>
      </c>
      <c r="AZ91" s="218">
        <v>3058.3</v>
      </c>
      <c r="BA91" s="174">
        <v>2863.6607142857138</v>
      </c>
      <c r="BB91" s="174">
        <v>343.63928571428573</v>
      </c>
      <c r="BC91" s="141">
        <v>18.482142857142854</v>
      </c>
      <c r="BD91" s="141">
        <v>154.01785714285711</v>
      </c>
      <c r="BE91" s="141">
        <v>201.00357142857143</v>
      </c>
      <c r="BF91" s="141">
        <v>71.428571428571416</v>
      </c>
      <c r="BG91" s="141">
        <v>0</v>
      </c>
      <c r="BH91" s="141">
        <v>10</v>
      </c>
    </row>
    <row r="92" spans="1:60" ht="18.75" x14ac:dyDescent="0.3">
      <c r="A92" s="6"/>
      <c r="B92" s="124" t="s">
        <v>346</v>
      </c>
      <c r="C92" s="6"/>
      <c r="D92" s="90"/>
      <c r="E92" s="90"/>
      <c r="F92" s="7"/>
      <c r="G92" s="26"/>
      <c r="H92" s="7"/>
      <c r="I92" s="127"/>
      <c r="J92" s="128"/>
      <c r="K92" s="175"/>
      <c r="L92" s="131">
        <v>1000</v>
      </c>
      <c r="M92" s="132">
        <v>1000</v>
      </c>
      <c r="N92" s="176">
        <v>892.86</v>
      </c>
      <c r="O92" s="177">
        <v>892.85714285714278</v>
      </c>
      <c r="P92" s="177">
        <v>107.14285714285714</v>
      </c>
      <c r="Q92" s="131">
        <v>0</v>
      </c>
      <c r="R92" s="131">
        <v>0</v>
      </c>
      <c r="S92" s="131">
        <v>0</v>
      </c>
      <c r="T92" s="131">
        <v>0</v>
      </c>
      <c r="U92" s="131">
        <v>0</v>
      </c>
      <c r="V92" s="131">
        <v>0</v>
      </c>
      <c r="W92" s="58">
        <v>1000</v>
      </c>
      <c r="X92" s="58">
        <v>0</v>
      </c>
      <c r="Y92" s="3"/>
      <c r="Z92" s="127">
        <f>Z83+L92</f>
        <v>3621.4285714285716</v>
      </c>
      <c r="AA92" s="160">
        <f t="shared" ref="AA92:AJ92" si="27">AA83+M92</f>
        <v>3401.9428571428571</v>
      </c>
      <c r="AB92" s="127">
        <f t="shared" si="27"/>
        <v>3058.3064285714295</v>
      </c>
      <c r="AC92" s="160">
        <f t="shared" si="27"/>
        <v>2863.6607142857138</v>
      </c>
      <c r="AD92" s="160">
        <f t="shared" si="27"/>
        <v>343.63928571428573</v>
      </c>
      <c r="AE92" s="127">
        <f t="shared" si="27"/>
        <v>18.482142857142854</v>
      </c>
      <c r="AF92" s="127">
        <f t="shared" si="27"/>
        <v>154.01785714285711</v>
      </c>
      <c r="AG92" s="127">
        <f t="shared" si="27"/>
        <v>201.00357142857143</v>
      </c>
      <c r="AH92" s="127">
        <f t="shared" si="27"/>
        <v>71.428571428571416</v>
      </c>
      <c r="AI92" s="127">
        <f t="shared" si="27"/>
        <v>0</v>
      </c>
      <c r="AJ92" s="127">
        <f t="shared" si="27"/>
        <v>10</v>
      </c>
      <c r="AL92" s="131">
        <v>1000</v>
      </c>
      <c r="AM92" s="132">
        <v>1000</v>
      </c>
      <c r="AN92" s="176">
        <v>892.86</v>
      </c>
      <c r="AO92" s="177">
        <v>892.85714285714278</v>
      </c>
      <c r="AP92" s="177">
        <v>107.14285714285714</v>
      </c>
      <c r="AQ92" s="131">
        <v>0</v>
      </c>
      <c r="AR92" s="131">
        <v>0</v>
      </c>
      <c r="AS92" s="131">
        <v>0</v>
      </c>
      <c r="AT92" s="131">
        <v>0</v>
      </c>
      <c r="AU92" s="131">
        <v>0</v>
      </c>
      <c r="AV92" s="131">
        <v>0</v>
      </c>
      <c r="AX92" s="127">
        <v>3621.4285714285716</v>
      </c>
      <c r="AY92" s="160">
        <v>3401.9428571428571</v>
      </c>
      <c r="AZ92" s="127">
        <v>3058.3064285714295</v>
      </c>
      <c r="BA92" s="160">
        <v>2863.6607142857138</v>
      </c>
      <c r="BB92" s="160">
        <v>343.63928571428573</v>
      </c>
      <c r="BC92" s="127">
        <v>18.482142857142854</v>
      </c>
      <c r="BD92" s="127">
        <v>154.01785714285711</v>
      </c>
      <c r="BE92" s="127">
        <v>201.00357142857143</v>
      </c>
      <c r="BF92" s="127">
        <v>71.428571428571416</v>
      </c>
      <c r="BG92" s="127">
        <v>0</v>
      </c>
      <c r="BH92" s="127">
        <v>10</v>
      </c>
    </row>
    <row r="93" spans="1:60" ht="18.75" x14ac:dyDescent="0.3">
      <c r="A93" s="8"/>
      <c r="B93" s="169"/>
      <c r="C93" s="8"/>
      <c r="D93" s="92"/>
      <c r="E93" s="92"/>
      <c r="F93" s="9"/>
      <c r="G93" s="27"/>
      <c r="H93" s="9"/>
      <c r="I93" s="9"/>
      <c r="J93" s="8"/>
      <c r="K93" s="166"/>
      <c r="L93" s="65"/>
      <c r="M93" s="70"/>
      <c r="N93" s="167"/>
      <c r="O93" s="168"/>
      <c r="P93" s="168"/>
      <c r="Q93" s="62"/>
      <c r="R93" s="62"/>
      <c r="S93" s="62"/>
      <c r="T93" s="62"/>
      <c r="U93" s="62"/>
      <c r="V93" s="62"/>
      <c r="W93" s="58"/>
      <c r="X93" s="58"/>
      <c r="Y93" s="3"/>
      <c r="Z93" s="139"/>
      <c r="AA93" s="208"/>
      <c r="AB93" s="139"/>
      <c r="AC93" s="159"/>
      <c r="AD93" s="159"/>
      <c r="AE93" s="139"/>
      <c r="AF93" s="139"/>
      <c r="AG93" s="139"/>
      <c r="AH93" s="139"/>
      <c r="AI93" s="139"/>
      <c r="AJ93" s="139"/>
      <c r="AL93" s="3"/>
      <c r="AM93" s="155"/>
      <c r="AN93" s="3"/>
      <c r="AO93" s="154"/>
      <c r="AP93" s="154"/>
      <c r="AQ93" s="3"/>
      <c r="AR93" s="3"/>
      <c r="AS93" s="3"/>
      <c r="AT93" s="3"/>
      <c r="AU93" s="3"/>
      <c r="AV93" s="3"/>
      <c r="AX93" s="3"/>
      <c r="AY93" s="200"/>
      <c r="AZ93" s="3"/>
      <c r="BA93" s="199"/>
      <c r="BB93" s="199"/>
      <c r="BC93" s="3"/>
      <c r="BD93" s="3"/>
      <c r="BE93" s="3"/>
      <c r="BF93" s="3"/>
      <c r="BG93" s="3"/>
      <c r="BH93" s="3"/>
    </row>
    <row r="94" spans="1:60" ht="26.25" x14ac:dyDescent="0.4">
      <c r="A94" s="8"/>
      <c r="B94" s="136" t="s">
        <v>347</v>
      </c>
      <c r="C94" s="8"/>
      <c r="D94" s="92"/>
      <c r="E94" s="92"/>
      <c r="F94" s="9"/>
      <c r="G94" s="27"/>
      <c r="H94" s="9"/>
      <c r="I94" s="141">
        <v>80</v>
      </c>
      <c r="J94" s="142" t="s">
        <v>9</v>
      </c>
      <c r="K94" s="142"/>
      <c r="L94" s="143">
        <v>80</v>
      </c>
      <c r="M94" s="144">
        <v>87.142857142857125</v>
      </c>
      <c r="N94" s="143">
        <v>78.571428571428555</v>
      </c>
      <c r="O94" s="144">
        <v>71.428571428571416</v>
      </c>
      <c r="P94" s="144">
        <v>8.5714285714285712</v>
      </c>
      <c r="Q94" s="143">
        <v>0</v>
      </c>
      <c r="R94" s="143">
        <v>0</v>
      </c>
      <c r="S94" s="143">
        <v>0</v>
      </c>
      <c r="T94" s="143">
        <v>0</v>
      </c>
      <c r="U94" s="143">
        <v>7.1428571428571423</v>
      </c>
      <c r="V94" s="143">
        <v>0</v>
      </c>
      <c r="W94" s="58"/>
      <c r="X94" s="58"/>
      <c r="Y94" s="3"/>
      <c r="Z94" s="141">
        <v>3701.4285714285716</v>
      </c>
      <c r="AA94" s="174">
        <v>3489.0857142857144</v>
      </c>
      <c r="AB94" s="141">
        <v>3136.8778571428579</v>
      </c>
      <c r="AC94" s="174">
        <v>2935.0892857142853</v>
      </c>
      <c r="AD94" s="174">
        <v>352.21071428571429</v>
      </c>
      <c r="AE94" s="141">
        <v>18.482142857142854</v>
      </c>
      <c r="AF94" s="141">
        <v>154.01785714285711</v>
      </c>
      <c r="AG94" s="141">
        <v>201.00357142857143</v>
      </c>
      <c r="AH94" s="141">
        <v>71.428571428571416</v>
      </c>
      <c r="AI94" s="141">
        <v>7.1428571428571423</v>
      </c>
      <c r="AJ94" s="141">
        <v>10</v>
      </c>
      <c r="AL94" s="143">
        <v>80</v>
      </c>
      <c r="AM94" s="144">
        <v>87.142857142857125</v>
      </c>
      <c r="AN94" s="221">
        <v>71.430000000000007</v>
      </c>
      <c r="AO94" s="144">
        <v>71.428571428571416</v>
      </c>
      <c r="AP94" s="144">
        <v>8.5714285714285712</v>
      </c>
      <c r="AQ94" s="143">
        <v>0</v>
      </c>
      <c r="AR94" s="143">
        <v>0</v>
      </c>
      <c r="AS94" s="143">
        <v>0</v>
      </c>
      <c r="AT94" s="143">
        <v>0</v>
      </c>
      <c r="AU94" s="143">
        <v>7.1428571428571423</v>
      </c>
      <c r="AV94" s="143">
        <v>0</v>
      </c>
      <c r="AX94" s="219">
        <v>3711.4285714285702</v>
      </c>
      <c r="AY94" s="174">
        <v>3489.0857142857144</v>
      </c>
      <c r="AZ94" s="219">
        <v>3165.45</v>
      </c>
      <c r="BA94" s="174">
        <v>2935.0892857142853</v>
      </c>
      <c r="BB94" s="219">
        <v>356.5</v>
      </c>
      <c r="BC94" s="141">
        <v>18.482142857142854</v>
      </c>
      <c r="BD94" s="141">
        <v>154.01785714285711</v>
      </c>
      <c r="BE94" s="141">
        <v>201.00357142857143</v>
      </c>
      <c r="BF94" s="141">
        <v>71.428571428571416</v>
      </c>
      <c r="BG94" s="141">
        <v>7.1428571428571423</v>
      </c>
      <c r="BH94" s="141">
        <v>10</v>
      </c>
    </row>
    <row r="95" spans="1:60" ht="18.75" x14ac:dyDescent="0.3">
      <c r="A95" s="8"/>
      <c r="B95" s="169" t="s">
        <v>346</v>
      </c>
      <c r="C95" s="8" t="s">
        <v>45</v>
      </c>
      <c r="D95" s="92" t="s">
        <v>16</v>
      </c>
      <c r="E95" s="92">
        <v>1</v>
      </c>
      <c r="F95" s="9">
        <v>80</v>
      </c>
      <c r="G95" s="27"/>
      <c r="H95" s="9"/>
      <c r="I95" s="129">
        <f>E95*F95</f>
        <v>80</v>
      </c>
      <c r="J95" s="130" t="s">
        <v>9</v>
      </c>
      <c r="K95" s="130"/>
      <c r="L95" s="134">
        <v>80</v>
      </c>
      <c r="M95" s="135">
        <v>87.142857142857125</v>
      </c>
      <c r="N95" s="134">
        <v>78.571428571428555</v>
      </c>
      <c r="O95" s="135">
        <v>71.428571428571416</v>
      </c>
      <c r="P95" s="135">
        <v>8.5714285714285712</v>
      </c>
      <c r="Q95" s="134">
        <v>0</v>
      </c>
      <c r="R95" s="134">
        <v>0</v>
      </c>
      <c r="S95" s="134">
        <v>0</v>
      </c>
      <c r="T95" s="134">
        <v>0</v>
      </c>
      <c r="U95" s="134">
        <v>7.1428571428571423</v>
      </c>
      <c r="V95" s="178">
        <v>0</v>
      </c>
      <c r="W95" s="62">
        <v>80</v>
      </c>
      <c r="X95" s="58">
        <v>0</v>
      </c>
      <c r="Y95" s="3"/>
      <c r="Z95" s="156">
        <f>Z92+L95</f>
        <v>3701.4285714285716</v>
      </c>
      <c r="AA95" s="203">
        <f t="shared" ref="AA95:AJ95" si="28">AA92+M95</f>
        <v>3489.0857142857144</v>
      </c>
      <c r="AB95" s="156">
        <f t="shared" si="28"/>
        <v>3136.8778571428579</v>
      </c>
      <c r="AC95" s="203">
        <f t="shared" si="28"/>
        <v>2935.0892857142853</v>
      </c>
      <c r="AD95" s="203">
        <f t="shared" si="28"/>
        <v>352.21071428571429</v>
      </c>
      <c r="AE95" s="156">
        <f t="shared" si="28"/>
        <v>18.482142857142854</v>
      </c>
      <c r="AF95" s="156">
        <f t="shared" si="28"/>
        <v>154.01785714285711</v>
      </c>
      <c r="AG95" s="156">
        <f t="shared" si="28"/>
        <v>201.00357142857143</v>
      </c>
      <c r="AH95" s="156">
        <f t="shared" si="28"/>
        <v>71.428571428571416</v>
      </c>
      <c r="AI95" s="156">
        <f t="shared" si="28"/>
        <v>7.1428571428571423</v>
      </c>
      <c r="AJ95" s="156">
        <f t="shared" si="28"/>
        <v>10</v>
      </c>
      <c r="AL95" s="134">
        <v>80</v>
      </c>
      <c r="AM95" s="135">
        <v>87.142857142857125</v>
      </c>
      <c r="AN95" s="134">
        <v>64.290000000000006</v>
      </c>
      <c r="AO95" s="135">
        <v>71.428571428571416</v>
      </c>
      <c r="AP95" s="135">
        <v>8.5714285714285712</v>
      </c>
      <c r="AQ95" s="134">
        <v>0</v>
      </c>
      <c r="AR95" s="134">
        <v>0</v>
      </c>
      <c r="AS95" s="134">
        <v>0</v>
      </c>
      <c r="AT95" s="134">
        <v>0</v>
      </c>
      <c r="AU95" s="134">
        <v>7.1428571428571423</v>
      </c>
      <c r="AV95" s="178">
        <v>0</v>
      </c>
      <c r="AX95" s="129">
        <v>3701.4285714285716</v>
      </c>
      <c r="AY95" s="211">
        <v>3489.0857142857144</v>
      </c>
      <c r="AZ95" s="141">
        <v>3136.8778571428579</v>
      </c>
      <c r="BA95" s="211">
        <v>2935.0892857142853</v>
      </c>
      <c r="BB95" s="211">
        <v>352.21071428571429</v>
      </c>
      <c r="BC95" s="129">
        <v>18.482142857142854</v>
      </c>
      <c r="BD95" s="129">
        <v>154.01785714285711</v>
      </c>
      <c r="BE95" s="129">
        <v>201.00357142857143</v>
      </c>
      <c r="BF95" s="129">
        <v>71.428571428571416</v>
      </c>
      <c r="BG95" s="129">
        <v>7.1428571428571423</v>
      </c>
      <c r="BH95" s="129">
        <v>10</v>
      </c>
    </row>
    <row r="96" spans="1:60" ht="18.75" x14ac:dyDescent="0.3">
      <c r="A96" s="6"/>
      <c r="B96" s="22"/>
      <c r="C96" s="6" t="s">
        <v>46</v>
      </c>
      <c r="D96" s="90"/>
      <c r="E96" s="90"/>
      <c r="F96" s="7"/>
      <c r="G96" s="26"/>
      <c r="H96" s="7"/>
      <c r="I96" s="7"/>
      <c r="J96" s="6"/>
      <c r="K96" s="6"/>
      <c r="L96" s="61"/>
      <c r="M96" s="68"/>
      <c r="N96" s="61"/>
      <c r="O96" s="71"/>
      <c r="P96" s="71"/>
      <c r="Q96" s="61"/>
      <c r="R96" s="61"/>
      <c r="S96" s="61"/>
      <c r="T96" s="61"/>
      <c r="U96" s="61"/>
      <c r="V96" s="61"/>
      <c r="W96" s="61"/>
      <c r="X96" s="61"/>
      <c r="Y96" s="3"/>
      <c r="Z96" s="157"/>
      <c r="AA96" s="170"/>
      <c r="AB96" s="171"/>
      <c r="AC96" s="172"/>
      <c r="AD96" s="173"/>
      <c r="AE96" s="157"/>
      <c r="AF96" s="157"/>
      <c r="AG96" s="157"/>
      <c r="AH96" s="157"/>
      <c r="AI96" s="157"/>
      <c r="AJ96" s="157"/>
      <c r="AL96" s="6"/>
      <c r="AM96" s="209"/>
      <c r="AN96" s="6"/>
      <c r="AO96" s="210"/>
      <c r="AP96" s="210"/>
      <c r="AQ96" s="6"/>
      <c r="AR96" s="6"/>
      <c r="AS96" s="6"/>
      <c r="AT96" s="6"/>
      <c r="AU96" s="6"/>
      <c r="AV96" s="6"/>
      <c r="AX96" s="6"/>
      <c r="AY96" s="212"/>
      <c r="AZ96" s="6"/>
      <c r="BA96" s="213"/>
      <c r="BB96" s="213"/>
      <c r="BC96" s="6"/>
      <c r="BD96" s="6"/>
      <c r="BE96" s="6"/>
      <c r="BF96" s="6"/>
      <c r="BG96" s="6"/>
      <c r="BH96" s="6"/>
    </row>
    <row r="97" spans="1:60" ht="26.25" x14ac:dyDescent="0.4">
      <c r="A97" s="3"/>
      <c r="B97" s="136" t="s">
        <v>347</v>
      </c>
      <c r="C97" s="3"/>
      <c r="D97" s="91"/>
      <c r="E97" s="91"/>
      <c r="F97" s="4"/>
      <c r="G97" s="25"/>
      <c r="H97" s="4"/>
      <c r="I97" s="141">
        <v>75.714285714285722</v>
      </c>
      <c r="J97" s="142" t="s">
        <v>9</v>
      </c>
      <c r="K97" s="142"/>
      <c r="L97" s="143">
        <v>80</v>
      </c>
      <c r="M97" s="144">
        <v>74.999999999999986</v>
      </c>
      <c r="N97" s="143">
        <v>70.714285714285708</v>
      </c>
      <c r="O97" s="144">
        <v>35.714285714285708</v>
      </c>
      <c r="P97" s="144">
        <v>4.2857142857142856</v>
      </c>
      <c r="Q97" s="143">
        <v>4.2857142857142856</v>
      </c>
      <c r="R97" s="143">
        <v>35.714285714285708</v>
      </c>
      <c r="S97" s="143">
        <v>7.1428571428571423</v>
      </c>
      <c r="T97" s="143">
        <v>0</v>
      </c>
      <c r="U97" s="143">
        <v>6.4285714285714288</v>
      </c>
      <c r="V97" s="145">
        <v>0</v>
      </c>
      <c r="W97" s="58"/>
      <c r="X97" s="58"/>
      <c r="Y97" s="3"/>
      <c r="Z97" s="139">
        <v>3781.4285714285716</v>
      </c>
      <c r="AA97" s="159">
        <v>3564.0857142857144</v>
      </c>
      <c r="AB97" s="139">
        <v>3207.5921428571437</v>
      </c>
      <c r="AC97" s="159">
        <v>2970.8035714285711</v>
      </c>
      <c r="AD97" s="159">
        <v>356.49642857142857</v>
      </c>
      <c r="AE97" s="139">
        <v>22.767857142857139</v>
      </c>
      <c r="AF97" s="139">
        <v>189.73214285714283</v>
      </c>
      <c r="AG97" s="139">
        <v>208.14642857142857</v>
      </c>
      <c r="AH97" s="139">
        <v>71.428571428571416</v>
      </c>
      <c r="AI97" s="139">
        <v>13.571428571428571</v>
      </c>
      <c r="AJ97" s="139">
        <v>10</v>
      </c>
      <c r="AL97" s="143">
        <v>80</v>
      </c>
      <c r="AM97" s="144">
        <v>74.999999999999986</v>
      </c>
      <c r="AN97" s="221">
        <v>64.290000000000006</v>
      </c>
      <c r="AO97" s="144">
        <v>35.714285714285708</v>
      </c>
      <c r="AP97" s="144">
        <v>4.2857142857142856</v>
      </c>
      <c r="AQ97" s="143">
        <v>4.2857142857142856</v>
      </c>
      <c r="AR97" s="143">
        <v>35.714285714285708</v>
      </c>
      <c r="AS97" s="143">
        <v>7.1428571428571423</v>
      </c>
      <c r="AT97" s="143">
        <v>0</v>
      </c>
      <c r="AU97" s="143">
        <v>6.4285714285714288</v>
      </c>
      <c r="AV97" s="145">
        <v>0</v>
      </c>
      <c r="AX97" s="222">
        <v>3791.43</v>
      </c>
      <c r="AY97" s="159">
        <v>3564.0857142857144</v>
      </c>
      <c r="AZ97" s="222">
        <v>3207.5921428571437</v>
      </c>
      <c r="BA97" s="159">
        <v>2970.8035714285711</v>
      </c>
      <c r="BB97" s="222">
        <v>360.78</v>
      </c>
      <c r="BC97" s="139">
        <v>22.767857142857139</v>
      </c>
      <c r="BD97" s="139">
        <v>189.73214285714283</v>
      </c>
      <c r="BE97" s="139">
        <v>208.14642857142857</v>
      </c>
      <c r="BF97" s="139">
        <v>71.428571428571416</v>
      </c>
      <c r="BG97" s="139">
        <v>13.571428571428571</v>
      </c>
      <c r="BH97" s="139">
        <v>10</v>
      </c>
    </row>
    <row r="98" spans="1:60" ht="18.75" x14ac:dyDescent="0.3">
      <c r="A98" s="8"/>
      <c r="B98" s="169" t="s">
        <v>346</v>
      </c>
      <c r="C98" s="8" t="s">
        <v>47</v>
      </c>
      <c r="D98" s="92" t="s">
        <v>16</v>
      </c>
      <c r="E98" s="92">
        <v>1</v>
      </c>
      <c r="F98" s="9">
        <v>80</v>
      </c>
      <c r="G98" s="27"/>
      <c r="H98" s="9"/>
      <c r="I98" s="129">
        <f>(E98*F98)*(1.12*2-0.12*1)/(1.12*2)</f>
        <v>75.714285714285722</v>
      </c>
      <c r="J98" s="130" t="s">
        <v>9</v>
      </c>
      <c r="K98" s="130"/>
      <c r="L98" s="134">
        <v>80</v>
      </c>
      <c r="M98" s="135">
        <v>74.999999999999986</v>
      </c>
      <c r="N98" s="134">
        <v>70.714285714285708</v>
      </c>
      <c r="O98" s="135">
        <v>35.714285714285708</v>
      </c>
      <c r="P98" s="135">
        <v>4.2857142857142856</v>
      </c>
      <c r="Q98" s="134">
        <v>4.2857142857142856</v>
      </c>
      <c r="R98" s="134">
        <v>35.714285714285708</v>
      </c>
      <c r="S98" s="134">
        <v>7.1428571428571423</v>
      </c>
      <c r="T98" s="134">
        <v>0</v>
      </c>
      <c r="U98" s="134">
        <v>6.4285714285714288</v>
      </c>
      <c r="V98" s="178">
        <v>0</v>
      </c>
      <c r="W98" s="62">
        <v>75.714285714285722</v>
      </c>
      <c r="X98" s="58">
        <v>28.571428571428569</v>
      </c>
      <c r="Y98" s="3"/>
      <c r="Z98" s="156">
        <f>Z95+L98</f>
        <v>3781.4285714285716</v>
      </c>
      <c r="AA98" s="203">
        <f t="shared" ref="AA98:AJ98" si="29">AA95+M98</f>
        <v>3564.0857142857144</v>
      </c>
      <c r="AB98" s="156">
        <f t="shared" si="29"/>
        <v>3207.5921428571437</v>
      </c>
      <c r="AC98" s="203">
        <f t="shared" si="29"/>
        <v>2970.8035714285711</v>
      </c>
      <c r="AD98" s="203">
        <f t="shared" si="29"/>
        <v>356.49642857142857</v>
      </c>
      <c r="AE98" s="156">
        <f t="shared" si="29"/>
        <v>22.767857142857139</v>
      </c>
      <c r="AF98" s="156">
        <f t="shared" si="29"/>
        <v>189.73214285714283</v>
      </c>
      <c r="AG98" s="156">
        <f t="shared" si="29"/>
        <v>208.14642857142857</v>
      </c>
      <c r="AH98" s="156">
        <f t="shared" si="29"/>
        <v>71.428571428571416</v>
      </c>
      <c r="AI98" s="156">
        <f t="shared" si="29"/>
        <v>13.571428571428571</v>
      </c>
      <c r="AJ98" s="156">
        <f t="shared" si="29"/>
        <v>10</v>
      </c>
      <c r="AL98" s="134">
        <v>80</v>
      </c>
      <c r="AM98" s="135">
        <v>74.999999999999986</v>
      </c>
      <c r="AN98" s="134">
        <v>70.714285714285708</v>
      </c>
      <c r="AO98" s="135">
        <v>35.714285714285708</v>
      </c>
      <c r="AP98" s="135">
        <v>4.2857142857142856</v>
      </c>
      <c r="AQ98" s="134">
        <v>4.2857142857142856</v>
      </c>
      <c r="AR98" s="134">
        <v>35.714285714285708</v>
      </c>
      <c r="AS98" s="134">
        <v>7.1428571428571423</v>
      </c>
      <c r="AT98" s="134">
        <v>0</v>
      </c>
      <c r="AU98" s="134">
        <v>6.4285714285714288</v>
      </c>
      <c r="AV98" s="178">
        <v>0</v>
      </c>
      <c r="AX98" s="156">
        <v>3781.4285714285716</v>
      </c>
      <c r="AY98" s="203">
        <v>3564.0857142857144</v>
      </c>
      <c r="AZ98" s="156">
        <v>3207.5921428571437</v>
      </c>
      <c r="BA98" s="203">
        <v>2970.8035714285711</v>
      </c>
      <c r="BB98" s="203">
        <v>356.49642857142857</v>
      </c>
      <c r="BC98" s="156">
        <v>22.767857142857139</v>
      </c>
      <c r="BD98" s="156">
        <v>189.73214285714283</v>
      </c>
      <c r="BE98" s="156">
        <v>208.14642857142857</v>
      </c>
      <c r="BF98" s="156">
        <v>71.428571428571416</v>
      </c>
      <c r="BG98" s="156">
        <v>13.571428571428571</v>
      </c>
      <c r="BH98" s="156">
        <v>10</v>
      </c>
    </row>
    <row r="99" spans="1:60" ht="18.75" x14ac:dyDescent="0.3">
      <c r="A99" s="8"/>
      <c r="B99" s="3"/>
      <c r="C99" s="8" t="s">
        <v>46</v>
      </c>
      <c r="D99" s="92"/>
      <c r="E99" s="92"/>
      <c r="F99" s="9"/>
      <c r="G99" s="27"/>
      <c r="H99" s="9"/>
      <c r="I99" s="9"/>
      <c r="J99" s="8"/>
      <c r="K99" s="8"/>
      <c r="L99" s="62"/>
      <c r="M99" s="70"/>
      <c r="N99" s="62"/>
      <c r="O99" s="73"/>
      <c r="P99" s="73"/>
      <c r="Q99" s="62"/>
      <c r="R99" s="62"/>
      <c r="S99" s="62"/>
      <c r="T99" s="62"/>
      <c r="U99" s="62"/>
      <c r="V99" s="58"/>
      <c r="W99" s="62"/>
      <c r="X99" s="58"/>
      <c r="Y99" s="3"/>
      <c r="Z99" s="137"/>
      <c r="AA99" s="158"/>
      <c r="AB99" s="146"/>
      <c r="AC99" s="161"/>
      <c r="AD99" s="162"/>
      <c r="AE99" s="137"/>
      <c r="AF99" s="137"/>
      <c r="AG99" s="137"/>
      <c r="AH99" s="137"/>
      <c r="AI99" s="137"/>
      <c r="AJ99" s="137"/>
      <c r="AL99" s="3"/>
      <c r="AM99" s="155"/>
      <c r="AN99" s="3"/>
      <c r="AO99" s="154"/>
      <c r="AP99" s="154"/>
      <c r="AQ99" s="3"/>
      <c r="AR99" s="3"/>
      <c r="AS99" s="3"/>
      <c r="AT99" s="3"/>
      <c r="AU99" s="3"/>
      <c r="AV99" s="3"/>
      <c r="AX99" s="3"/>
      <c r="AY99" s="200"/>
      <c r="AZ99" s="3"/>
      <c r="BA99" s="199"/>
      <c r="BB99" s="199"/>
      <c r="BC99" s="3"/>
      <c r="BD99" s="3"/>
      <c r="BE99" s="3"/>
      <c r="BF99" s="3"/>
      <c r="BG99" s="3"/>
      <c r="BH99" s="3"/>
    </row>
    <row r="100" spans="1:60" ht="18.75" x14ac:dyDescent="0.3">
      <c r="A100" s="6"/>
      <c r="B100" s="6"/>
      <c r="C100" s="22" t="s">
        <v>61</v>
      </c>
      <c r="D100" s="90"/>
      <c r="E100" s="90"/>
      <c r="F100" s="7"/>
      <c r="G100" s="26"/>
      <c r="H100" s="7"/>
      <c r="I100" s="7"/>
      <c r="J100" s="6"/>
      <c r="K100" s="6"/>
      <c r="L100" s="61"/>
      <c r="M100" s="68"/>
      <c r="N100" s="61"/>
      <c r="O100" s="71"/>
      <c r="P100" s="71"/>
      <c r="Q100" s="61"/>
      <c r="R100" s="61"/>
      <c r="S100" s="61"/>
      <c r="T100" s="61"/>
      <c r="U100" s="61"/>
      <c r="V100" s="61"/>
      <c r="W100" s="61"/>
      <c r="X100" s="61"/>
      <c r="Y100" s="3"/>
      <c r="Z100" s="157"/>
      <c r="AA100" s="170"/>
      <c r="AB100" s="171"/>
      <c r="AC100" s="172"/>
      <c r="AD100" s="173"/>
      <c r="AE100" s="157"/>
      <c r="AF100" s="157"/>
      <c r="AG100" s="157"/>
      <c r="AH100" s="157"/>
      <c r="AI100" s="157"/>
      <c r="AJ100" s="157"/>
      <c r="AL100" s="6"/>
      <c r="AM100" s="209"/>
      <c r="AN100" s="6"/>
      <c r="AO100" s="210"/>
      <c r="AP100" s="210"/>
      <c r="AQ100" s="6"/>
      <c r="AR100" s="6"/>
      <c r="AS100" s="6"/>
      <c r="AT100" s="6"/>
      <c r="AU100" s="6"/>
      <c r="AV100" s="6"/>
      <c r="AX100" s="6"/>
      <c r="AY100" s="212"/>
      <c r="AZ100" s="6"/>
      <c r="BA100" s="213"/>
      <c r="BB100" s="213"/>
      <c r="BC100" s="6"/>
      <c r="BD100" s="6"/>
      <c r="BE100" s="6"/>
      <c r="BF100" s="6"/>
      <c r="BG100" s="6"/>
      <c r="BH100" s="6"/>
    </row>
    <row r="101" spans="1:60" ht="18.75" x14ac:dyDescent="0.3">
      <c r="A101" s="3"/>
      <c r="B101" s="3"/>
      <c r="C101" s="3"/>
      <c r="D101" s="91"/>
      <c r="E101" s="91"/>
      <c r="F101" s="4"/>
      <c r="G101" s="25"/>
      <c r="H101" s="4"/>
      <c r="I101" s="4"/>
      <c r="J101" s="3"/>
      <c r="K101" s="3"/>
      <c r="L101" s="58"/>
      <c r="M101" s="69"/>
      <c r="N101" s="58"/>
      <c r="O101" s="72"/>
      <c r="P101" s="72"/>
      <c r="Q101" s="58"/>
      <c r="R101" s="58"/>
      <c r="S101" s="58"/>
      <c r="T101" s="58"/>
      <c r="U101" s="58"/>
      <c r="V101" s="58"/>
      <c r="W101" s="58"/>
      <c r="X101" s="58"/>
      <c r="Y101" s="3"/>
      <c r="Z101" s="137"/>
      <c r="AA101" s="158"/>
      <c r="AB101" s="146"/>
      <c r="AC101" s="161"/>
      <c r="AD101" s="162"/>
      <c r="AE101" s="137"/>
      <c r="AF101" s="137"/>
      <c r="AG101" s="137"/>
      <c r="AH101" s="137"/>
      <c r="AI101" s="137"/>
      <c r="AJ101" s="137"/>
      <c r="AL101" s="3"/>
      <c r="AM101" s="155"/>
      <c r="AN101" s="3"/>
      <c r="AO101" s="154"/>
      <c r="AP101" s="154"/>
      <c r="AQ101" s="3"/>
      <c r="AR101" s="3"/>
      <c r="AS101" s="3"/>
      <c r="AT101" s="3"/>
      <c r="AU101" s="3"/>
      <c r="AV101" s="3"/>
      <c r="AX101" s="3"/>
      <c r="AY101" s="200"/>
      <c r="AZ101" s="3"/>
      <c r="BA101" s="199"/>
      <c r="BB101" s="199"/>
      <c r="BC101" s="3"/>
      <c r="BD101" s="3"/>
      <c r="BE101" s="3"/>
      <c r="BF101" s="3"/>
      <c r="BG101" s="3"/>
      <c r="BH101" s="3"/>
    </row>
    <row r="102" spans="1:60" ht="18.75" x14ac:dyDescent="0.3">
      <c r="A102" s="8"/>
      <c r="B102" s="8"/>
      <c r="C102" s="8" t="s">
        <v>79</v>
      </c>
      <c r="D102" s="92" t="s">
        <v>11</v>
      </c>
      <c r="E102" s="92">
        <v>1</v>
      </c>
      <c r="F102" s="9">
        <v>35</v>
      </c>
      <c r="G102" s="27"/>
      <c r="H102" s="9"/>
      <c r="I102" s="9">
        <f>E102*F102</f>
        <v>35</v>
      </c>
      <c r="J102" s="8"/>
      <c r="K102" s="8"/>
      <c r="L102" s="62"/>
      <c r="M102" s="70"/>
      <c r="N102" s="62"/>
      <c r="O102" s="73"/>
      <c r="P102" s="73"/>
      <c r="Q102" s="62"/>
      <c r="R102" s="62"/>
      <c r="S102" s="62"/>
      <c r="T102" s="62"/>
      <c r="U102" s="62"/>
      <c r="V102" s="58"/>
      <c r="W102" s="62"/>
      <c r="X102" s="58"/>
      <c r="Y102" s="3"/>
      <c r="Z102" s="137"/>
      <c r="AA102" s="158"/>
      <c r="AB102" s="146"/>
      <c r="AC102" s="161"/>
      <c r="AD102" s="162"/>
      <c r="AE102" s="137"/>
      <c r="AF102" s="137"/>
      <c r="AG102" s="137"/>
      <c r="AH102" s="137"/>
      <c r="AI102" s="137"/>
      <c r="AJ102" s="137"/>
      <c r="AL102" s="3"/>
      <c r="AM102" s="155"/>
      <c r="AN102" s="3"/>
      <c r="AO102" s="154"/>
      <c r="AP102" s="154"/>
      <c r="AQ102" s="3"/>
      <c r="AR102" s="3"/>
      <c r="AS102" s="3"/>
      <c r="AT102" s="3"/>
      <c r="AU102" s="3"/>
      <c r="AV102" s="3"/>
      <c r="AX102" s="3"/>
      <c r="AY102" s="200"/>
      <c r="AZ102" s="3"/>
      <c r="BA102" s="199"/>
      <c r="BB102" s="199"/>
      <c r="BC102" s="3"/>
      <c r="BD102" s="3"/>
      <c r="BE102" s="3"/>
      <c r="BF102" s="3"/>
      <c r="BG102" s="3"/>
      <c r="BH102" s="3"/>
    </row>
    <row r="103" spans="1:60" ht="18.75" x14ac:dyDescent="0.3">
      <c r="A103" s="8"/>
      <c r="B103" s="8"/>
      <c r="C103" s="8" t="s">
        <v>78</v>
      </c>
      <c r="D103" s="92" t="s">
        <v>16</v>
      </c>
      <c r="E103" s="92">
        <v>3</v>
      </c>
      <c r="F103" s="9">
        <v>80</v>
      </c>
      <c r="G103" s="27">
        <v>2</v>
      </c>
      <c r="H103" s="9">
        <f>F103*G103*0.2/1.12</f>
        <v>28.571428571428569</v>
      </c>
      <c r="I103" s="9">
        <f>(E103-G103)*F103 + (0.8*G103*F103)/1.12</f>
        <v>194.28571428571428</v>
      </c>
      <c r="J103" s="8"/>
      <c r="K103" s="8"/>
      <c r="L103" s="62"/>
      <c r="M103" s="70"/>
      <c r="N103" s="62"/>
      <c r="O103" s="73"/>
      <c r="P103" s="73"/>
      <c r="Q103" s="62"/>
      <c r="R103" s="62"/>
      <c r="S103" s="62"/>
      <c r="T103" s="62"/>
      <c r="U103" s="62"/>
      <c r="V103" s="58"/>
      <c r="W103" s="62"/>
      <c r="X103" s="58"/>
      <c r="Y103" s="3"/>
      <c r="Z103" s="137"/>
      <c r="AA103" s="158"/>
      <c r="AB103" s="146"/>
      <c r="AC103" s="161"/>
      <c r="AD103" s="162"/>
      <c r="AE103" s="137"/>
      <c r="AF103" s="137"/>
      <c r="AG103" s="137"/>
      <c r="AH103" s="137"/>
      <c r="AI103" s="137"/>
      <c r="AJ103" s="137"/>
      <c r="AL103" s="3"/>
      <c r="AM103" s="155"/>
      <c r="AN103" s="3"/>
      <c r="AO103" s="154"/>
      <c r="AP103" s="154"/>
      <c r="AQ103" s="3"/>
      <c r="AR103" s="3"/>
      <c r="AS103" s="3"/>
      <c r="AT103" s="3"/>
      <c r="AU103" s="3"/>
      <c r="AV103" s="3"/>
      <c r="AX103" s="3"/>
      <c r="AY103" s="200"/>
      <c r="AZ103" s="3"/>
      <c r="BA103" s="199"/>
      <c r="BB103" s="199"/>
      <c r="BC103" s="3"/>
      <c r="BD103" s="3"/>
      <c r="BE103" s="3"/>
      <c r="BF103" s="3"/>
      <c r="BG103" s="3"/>
      <c r="BH103" s="3"/>
    </row>
    <row r="104" spans="1:60" ht="26.25" x14ac:dyDescent="0.4">
      <c r="A104" s="8"/>
      <c r="B104" s="136" t="s">
        <v>347</v>
      </c>
      <c r="C104" s="8"/>
      <c r="D104" s="92"/>
      <c r="E104" s="92"/>
      <c r="F104" s="9"/>
      <c r="G104" s="27"/>
      <c r="H104" s="9"/>
      <c r="I104" s="141">
        <v>229.28571428571428</v>
      </c>
      <c r="J104" s="142" t="s">
        <v>9</v>
      </c>
      <c r="K104" s="142"/>
      <c r="L104" s="143">
        <v>275</v>
      </c>
      <c r="M104" s="144">
        <v>229.28571428571428</v>
      </c>
      <c r="N104" s="143">
        <v>216.96428571428572</v>
      </c>
      <c r="O104" s="144">
        <v>102.67857142857142</v>
      </c>
      <c r="P104" s="144">
        <v>12.321428571428569</v>
      </c>
      <c r="Q104" s="143">
        <v>17.142857142857142</v>
      </c>
      <c r="R104" s="143">
        <v>142.85714285714283</v>
      </c>
      <c r="S104" s="143">
        <v>28.571428571428569</v>
      </c>
      <c r="T104" s="143">
        <v>0</v>
      </c>
      <c r="U104" s="143">
        <v>0</v>
      </c>
      <c r="V104" s="143">
        <v>0</v>
      </c>
      <c r="W104" s="62"/>
      <c r="X104" s="58"/>
      <c r="Y104" s="3"/>
      <c r="Z104" s="183">
        <v>4056.4285714285716</v>
      </c>
      <c r="AA104" s="224">
        <v>3793.3714285714286</v>
      </c>
      <c r="AB104" s="223">
        <v>3424.55</v>
      </c>
      <c r="AC104" s="174">
        <f t="shared" ref="AC104:AJ104" si="30">AC97+O104</f>
        <v>3073.4821428571427</v>
      </c>
      <c r="AD104" s="174">
        <f t="shared" si="30"/>
        <v>368.81785714285712</v>
      </c>
      <c r="AE104" s="141">
        <f t="shared" si="30"/>
        <v>39.910714285714278</v>
      </c>
      <c r="AF104" s="141">
        <f t="shared" si="30"/>
        <v>332.58928571428567</v>
      </c>
      <c r="AG104" s="141">
        <f t="shared" si="30"/>
        <v>236.71785714285716</v>
      </c>
      <c r="AH104" s="141">
        <f t="shared" si="30"/>
        <v>71.428571428571416</v>
      </c>
      <c r="AI104" s="141">
        <f t="shared" si="30"/>
        <v>13.571428571428571</v>
      </c>
      <c r="AJ104" s="141">
        <f t="shared" si="30"/>
        <v>10</v>
      </c>
      <c r="AL104" s="143">
        <v>275</v>
      </c>
      <c r="AM104" s="144">
        <v>229.28571428571428</v>
      </c>
      <c r="AN104" s="143">
        <v>216.96428571428572</v>
      </c>
      <c r="AO104" s="144">
        <v>102.67857142857142</v>
      </c>
      <c r="AP104" s="144">
        <v>12.321428571428569</v>
      </c>
      <c r="AQ104" s="143">
        <v>17.142857142857142</v>
      </c>
      <c r="AR104" s="143">
        <v>142.85714285714283</v>
      </c>
      <c r="AS104" s="143">
        <v>28.571428571428569</v>
      </c>
      <c r="AT104" s="143">
        <v>0</v>
      </c>
      <c r="AU104" s="143">
        <v>0</v>
      </c>
      <c r="AV104" s="143">
        <v>0</v>
      </c>
      <c r="AX104" s="225">
        <v>4066.4285714285702</v>
      </c>
      <c r="AY104" s="224">
        <v>3793.3714285714286</v>
      </c>
      <c r="AZ104" s="226">
        <v>3419.91</v>
      </c>
      <c r="BA104" s="174">
        <v>3073.4821428571427</v>
      </c>
      <c r="BB104" s="225">
        <v>369.89</v>
      </c>
      <c r="BC104" s="141">
        <v>39.910714285714278</v>
      </c>
      <c r="BD104" s="141">
        <v>332.58928571428567</v>
      </c>
      <c r="BE104" s="141">
        <v>236.71785714285716</v>
      </c>
      <c r="BF104" s="141">
        <v>71.428571428571416</v>
      </c>
      <c r="BG104" s="141">
        <v>13.571428571428571</v>
      </c>
      <c r="BH104" s="141">
        <v>10</v>
      </c>
    </row>
    <row r="105" spans="1:60" x14ac:dyDescent="0.25">
      <c r="A105" s="6"/>
      <c r="B105" s="124" t="s">
        <v>346</v>
      </c>
      <c r="C105" s="6"/>
      <c r="D105" s="6"/>
      <c r="E105" s="6"/>
      <c r="F105" s="7"/>
      <c r="G105" s="26"/>
      <c r="H105" s="7"/>
      <c r="I105" s="127">
        <f>SUM(I102:I103)</f>
        <v>229.28571428571428</v>
      </c>
      <c r="J105" s="128" t="s">
        <v>9</v>
      </c>
      <c r="K105" s="128"/>
      <c r="L105" s="131">
        <v>275</v>
      </c>
      <c r="M105" s="132">
        <v>229.28571428571428</v>
      </c>
      <c r="N105" s="131">
        <v>216.96428571428572</v>
      </c>
      <c r="O105" s="132">
        <v>102.67857142857142</v>
      </c>
      <c r="P105" s="132">
        <v>12.321428571428569</v>
      </c>
      <c r="Q105" s="131">
        <v>17.142857142857142</v>
      </c>
      <c r="R105" s="131">
        <v>142.85714285714283</v>
      </c>
      <c r="S105" s="131">
        <v>28.571428571428569</v>
      </c>
      <c r="T105" s="131">
        <v>0</v>
      </c>
      <c r="U105" s="131">
        <v>0</v>
      </c>
      <c r="V105" s="131">
        <v>0</v>
      </c>
      <c r="W105" s="61">
        <v>229.28571428571428</v>
      </c>
      <c r="X105" s="61">
        <v>0</v>
      </c>
      <c r="Y105" s="3"/>
      <c r="Z105" s="127">
        <f>Z98+L105</f>
        <v>4056.4285714285716</v>
      </c>
      <c r="AA105" s="160">
        <f t="shared" ref="AA105:AJ105" si="31">AA98+M105</f>
        <v>3793.3714285714286</v>
      </c>
      <c r="AB105" s="127">
        <f t="shared" si="31"/>
        <v>3424.5564285714295</v>
      </c>
      <c r="AC105" s="160">
        <f t="shared" si="31"/>
        <v>3073.4821428571427</v>
      </c>
      <c r="AD105" s="160">
        <f t="shared" si="31"/>
        <v>368.81785714285712</v>
      </c>
      <c r="AE105" s="127">
        <f t="shared" si="31"/>
        <v>39.910714285714278</v>
      </c>
      <c r="AF105" s="127">
        <f t="shared" si="31"/>
        <v>332.58928571428567</v>
      </c>
      <c r="AG105" s="127">
        <f t="shared" si="31"/>
        <v>236.71785714285716</v>
      </c>
      <c r="AH105" s="127">
        <f t="shared" si="31"/>
        <v>71.428571428571416</v>
      </c>
      <c r="AI105" s="127">
        <f t="shared" si="31"/>
        <v>13.571428571428571</v>
      </c>
      <c r="AJ105" s="127">
        <f t="shared" si="31"/>
        <v>10</v>
      </c>
      <c r="AL105" s="131">
        <v>275</v>
      </c>
      <c r="AM105" s="132">
        <v>229.28571428571428</v>
      </c>
      <c r="AN105" s="131">
        <v>216.96428571428572</v>
      </c>
      <c r="AO105" s="132">
        <v>102.67857142857142</v>
      </c>
      <c r="AP105" s="132">
        <v>12.321428571428569</v>
      </c>
      <c r="AQ105" s="131">
        <v>17.142857142857142</v>
      </c>
      <c r="AR105" s="131">
        <v>142.85714285714283</v>
      </c>
      <c r="AS105" s="131">
        <v>28.571428571428569</v>
      </c>
      <c r="AT105" s="131">
        <v>0</v>
      </c>
      <c r="AU105" s="131">
        <v>0</v>
      </c>
      <c r="AV105" s="131">
        <v>0</v>
      </c>
      <c r="AX105" s="127">
        <v>4056.4285714285716</v>
      </c>
      <c r="AY105" s="160">
        <v>3793.3714285714286</v>
      </c>
      <c r="AZ105" s="127">
        <v>3424.5564285714295</v>
      </c>
      <c r="BA105" s="160">
        <v>3073.4821428571427</v>
      </c>
      <c r="BB105" s="160">
        <v>368.81785714285712</v>
      </c>
      <c r="BC105" s="127">
        <v>39.910714285714278</v>
      </c>
      <c r="BD105" s="127">
        <v>332.58928571428567</v>
      </c>
      <c r="BE105" s="127">
        <v>236.71785714285716</v>
      </c>
      <c r="BF105" s="127">
        <v>71.428571428571416</v>
      </c>
      <c r="BG105" s="127">
        <v>13.571428571428571</v>
      </c>
      <c r="BH105" s="127">
        <v>10</v>
      </c>
    </row>
    <row r="106" spans="1:60" ht="15.75" thickBot="1" x14ac:dyDescent="0.3">
      <c r="A106" s="3"/>
      <c r="B106" s="3"/>
      <c r="C106" s="3"/>
      <c r="D106" s="3"/>
      <c r="E106" s="3"/>
      <c r="F106" s="4"/>
      <c r="G106" s="25"/>
      <c r="H106" s="4"/>
      <c r="I106" s="4"/>
      <c r="J106" s="3"/>
      <c r="K106" s="3"/>
      <c r="L106" s="58"/>
      <c r="M106" s="59"/>
      <c r="N106" s="58"/>
      <c r="O106" s="60"/>
      <c r="P106" s="60"/>
      <c r="Q106" s="58"/>
      <c r="R106" s="58"/>
      <c r="S106" s="58"/>
      <c r="T106" s="58"/>
      <c r="U106" s="58"/>
      <c r="V106" s="58"/>
      <c r="W106" s="58"/>
      <c r="X106" s="58"/>
      <c r="Y106" s="3"/>
      <c r="Z106" s="137"/>
      <c r="AA106" s="158"/>
      <c r="AB106" s="146"/>
      <c r="AC106" s="161"/>
      <c r="AD106" s="162"/>
      <c r="AE106" s="137"/>
      <c r="AF106" s="137"/>
      <c r="AG106" s="137"/>
      <c r="AH106" s="137"/>
      <c r="AI106" s="137"/>
      <c r="AJ106" s="137"/>
      <c r="AL106" s="3"/>
      <c r="AM106" s="155"/>
      <c r="AN106" s="3"/>
      <c r="AO106" s="154"/>
      <c r="AP106" s="154"/>
      <c r="AQ106" s="3"/>
      <c r="AR106" s="3"/>
      <c r="AS106" s="3"/>
      <c r="AT106" s="3"/>
      <c r="AU106" s="3"/>
      <c r="AV106" s="3"/>
      <c r="AX106" s="3"/>
      <c r="AY106" s="200"/>
      <c r="AZ106" s="3"/>
      <c r="BA106" s="199"/>
      <c r="BB106" s="199"/>
      <c r="BC106" s="3"/>
      <c r="BD106" s="3"/>
      <c r="BE106" s="3"/>
      <c r="BF106" s="3"/>
      <c r="BG106" s="3"/>
      <c r="BH106" s="3"/>
    </row>
    <row r="107" spans="1:60" ht="27" thickBot="1" x14ac:dyDescent="0.45">
      <c r="A107" s="3"/>
      <c r="B107" s="3"/>
      <c r="C107" s="85" t="s">
        <v>48</v>
      </c>
      <c r="D107" s="77"/>
      <c r="E107" s="77"/>
      <c r="F107" s="78"/>
      <c r="G107" s="79"/>
      <c r="H107" s="78"/>
      <c r="I107" s="78"/>
      <c r="J107" s="80"/>
      <c r="K107" s="76"/>
      <c r="L107" s="81">
        <v>4056.4285714285716</v>
      </c>
      <c r="M107" s="82">
        <v>3793.3714285714286</v>
      </c>
      <c r="N107" s="81">
        <v>3424.5564285714295</v>
      </c>
      <c r="O107" s="83">
        <v>3073.4821428571422</v>
      </c>
      <c r="P107" s="83">
        <v>368.81785714285718</v>
      </c>
      <c r="Q107" s="81">
        <v>39.910714285714278</v>
      </c>
      <c r="R107" s="81">
        <v>332.58928571428567</v>
      </c>
      <c r="S107" s="81">
        <v>236.71785714285716</v>
      </c>
      <c r="T107" s="81">
        <v>71.428571428571416</v>
      </c>
      <c r="U107" s="81">
        <v>13.571428571428571</v>
      </c>
      <c r="V107" s="84">
        <v>10</v>
      </c>
      <c r="W107" s="67">
        <v>3887.9464285714284</v>
      </c>
      <c r="X107" s="67">
        <v>151.78571428571428</v>
      </c>
      <c r="Y107" s="3"/>
      <c r="Z107" s="137"/>
      <c r="AA107" s="158"/>
      <c r="AB107" s="146"/>
      <c r="AC107" s="161"/>
      <c r="AD107" s="162"/>
      <c r="AE107" s="137"/>
      <c r="AF107" s="137"/>
      <c r="AG107" s="137"/>
      <c r="AH107" s="137"/>
      <c r="AI107" s="137"/>
      <c r="AJ107" s="137"/>
      <c r="AL107" s="3"/>
      <c r="AM107" s="155"/>
      <c r="AN107" s="3"/>
      <c r="AO107" s="154"/>
      <c r="AP107" s="154"/>
      <c r="AQ107" s="3"/>
      <c r="AR107" s="3"/>
      <c r="AS107" s="3"/>
      <c r="AT107" s="3"/>
      <c r="AU107" s="3"/>
      <c r="AV107" s="3"/>
      <c r="AX107" s="3"/>
      <c r="AY107" s="200"/>
      <c r="AZ107" s="3"/>
      <c r="BA107" s="199"/>
      <c r="BB107" s="199"/>
      <c r="BC107" s="3"/>
      <c r="BD107" s="3"/>
      <c r="BE107" s="3"/>
      <c r="BF107" s="3"/>
      <c r="BG107" s="3"/>
      <c r="BH107" s="3"/>
    </row>
    <row r="108" spans="1:60" x14ac:dyDescent="0.25">
      <c r="A108" s="3"/>
      <c r="B108" s="3"/>
      <c r="C108" s="3"/>
      <c r="D108" s="3"/>
      <c r="E108" s="3"/>
      <c r="F108" s="4"/>
      <c r="G108" s="25"/>
      <c r="H108" s="4"/>
      <c r="I108" s="4"/>
      <c r="J108" s="3"/>
      <c r="K108" s="3"/>
      <c r="L108" s="4"/>
      <c r="M108" s="4"/>
      <c r="N108" s="4"/>
      <c r="O108" s="4"/>
      <c r="P108" s="4"/>
      <c r="Q108" s="4"/>
      <c r="R108" s="4"/>
      <c r="S108" s="4"/>
      <c r="T108" s="4"/>
      <c r="U108" s="4"/>
      <c r="V108" s="4"/>
      <c r="W108" s="4"/>
      <c r="X108" s="4"/>
      <c r="Y108" s="3"/>
      <c r="Z108" s="137"/>
      <c r="AA108" s="164"/>
      <c r="AB108" s="146"/>
      <c r="AC108" s="164"/>
      <c r="AD108" s="165"/>
      <c r="AE108" s="137"/>
      <c r="AF108" s="137"/>
      <c r="AG108" s="137"/>
      <c r="AH108" s="137"/>
      <c r="AI108" s="137"/>
      <c r="AJ108" s="137"/>
      <c r="AL108" s="3"/>
      <c r="AM108" s="3"/>
      <c r="AN108" s="3"/>
      <c r="AO108" s="3"/>
      <c r="AP108" s="3"/>
      <c r="AQ108" s="3"/>
      <c r="AR108" s="3"/>
      <c r="AS108" s="3"/>
      <c r="AT108" s="3"/>
      <c r="AU108" s="3"/>
      <c r="AV108" s="3"/>
      <c r="AX108" s="3"/>
      <c r="AY108" s="196"/>
      <c r="AZ108" s="3"/>
      <c r="BA108" s="196"/>
      <c r="BB108" s="196"/>
      <c r="BC108" s="3"/>
      <c r="BD108" s="3"/>
      <c r="BE108" s="3"/>
      <c r="BF108" s="3"/>
      <c r="BG108" s="3"/>
      <c r="BH108" s="3"/>
    </row>
    <row r="109" spans="1:60" x14ac:dyDescent="0.25">
      <c r="V109" s="5"/>
      <c r="X109" s="24"/>
      <c r="AL109" s="3"/>
      <c r="AM109" s="3"/>
      <c r="AN109" s="3"/>
      <c r="AO109" s="3"/>
      <c r="AP109" s="3"/>
      <c r="AQ109" s="3"/>
      <c r="AR109" s="3"/>
      <c r="AS109" s="3"/>
      <c r="AT109" s="3"/>
      <c r="AU109" s="3"/>
      <c r="AV109" s="3"/>
      <c r="AX109" s="3"/>
      <c r="AY109" s="196"/>
      <c r="AZ109" s="3"/>
      <c r="BA109" s="196"/>
      <c r="BB109" s="196"/>
      <c r="BC109" s="3"/>
      <c r="BD109" s="3"/>
      <c r="BE109" s="3"/>
      <c r="BF109" s="3"/>
      <c r="BG109" s="3"/>
      <c r="BH109" s="3"/>
    </row>
    <row r="110" spans="1:60" x14ac:dyDescent="0.25">
      <c r="V110" s="5"/>
      <c r="X110" s="24"/>
      <c r="AL110" s="11"/>
      <c r="AM110" s="3"/>
      <c r="AN110" s="3"/>
      <c r="AO110" s="3"/>
      <c r="AP110" s="3"/>
      <c r="AQ110" s="3"/>
      <c r="AR110" s="3"/>
      <c r="AS110" s="3"/>
      <c r="AT110" s="3"/>
      <c r="AU110" s="3"/>
      <c r="AV110" s="3"/>
      <c r="AX110" s="3"/>
      <c r="AY110" s="196"/>
      <c r="AZ110" s="3"/>
      <c r="BA110" s="196"/>
      <c r="BB110" s="196"/>
      <c r="BC110" s="3"/>
      <c r="BD110" s="3"/>
      <c r="BE110" s="3"/>
      <c r="BF110" s="3"/>
      <c r="BG110" s="3"/>
      <c r="BH110" s="3"/>
    </row>
    <row r="111" spans="1:60" x14ac:dyDescent="0.25">
      <c r="V111" s="5"/>
      <c r="X111" s="24"/>
      <c r="AL111" s="11"/>
      <c r="AX111" s="3"/>
      <c r="AY111" s="196"/>
      <c r="AZ111" s="3"/>
      <c r="BA111" s="196"/>
      <c r="BB111" s="196"/>
      <c r="BC111" s="3"/>
      <c r="BD111" s="3"/>
      <c r="BE111" s="3"/>
      <c r="BF111" s="3"/>
      <c r="BG111" s="3"/>
      <c r="BH111" s="3"/>
    </row>
    <row r="112" spans="1:60" x14ac:dyDescent="0.25">
      <c r="S112" s="24"/>
      <c r="V112" s="5"/>
      <c r="X112" s="5"/>
      <c r="AL112" s="11"/>
      <c r="BC112" s="3"/>
      <c r="BD112" s="3"/>
      <c r="BE112" s="3"/>
      <c r="BF112" s="3"/>
      <c r="BG112" s="3"/>
      <c r="BH112" s="3"/>
    </row>
    <row r="113" spans="19:24" x14ac:dyDescent="0.25">
      <c r="S113" s="24"/>
      <c r="V113" s="5"/>
      <c r="X113" s="5"/>
    </row>
  </sheetData>
  <mergeCells count="4">
    <mergeCell ref="A1:L1"/>
    <mergeCell ref="Z1:AJ1"/>
    <mergeCell ref="AL1:AV1"/>
    <mergeCell ref="AX1:BH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Fill="0" autoLine="0" autoPict="0">
                <anchor moveWithCells="1">
                  <from>
                    <xdr:col>0</xdr:col>
                    <xdr:colOff>19050</xdr:colOff>
                    <xdr:row>3</xdr:row>
                    <xdr:rowOff>180975</xdr:rowOff>
                  </from>
                  <to>
                    <xdr:col>1</xdr:col>
                    <xdr:colOff>361950</xdr:colOff>
                    <xdr:row>5</xdr:row>
                    <xdr:rowOff>19050</xdr:rowOff>
                  </to>
                </anchor>
              </controlPr>
            </control>
          </mc:Choice>
        </mc:AlternateContent>
        <mc:AlternateContent xmlns:mc="http://schemas.openxmlformats.org/markup-compatibility/2006">
          <mc:Choice Requires="x14">
            <control shapeId="6146" r:id="rId4" name="Check Box 2">
              <controlPr defaultSize="0" autoFill="0" autoLine="0" autoPict="0">
                <anchor moveWithCells="1">
                  <from>
                    <xdr:col>0</xdr:col>
                    <xdr:colOff>28575</xdr:colOff>
                    <xdr:row>6</xdr:row>
                    <xdr:rowOff>180975</xdr:rowOff>
                  </from>
                  <to>
                    <xdr:col>1</xdr:col>
                    <xdr:colOff>381000</xdr:colOff>
                    <xdr:row>8</xdr:row>
                    <xdr:rowOff>19050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0</xdr:col>
                    <xdr:colOff>28575</xdr:colOff>
                    <xdr:row>9</xdr:row>
                    <xdr:rowOff>171450</xdr:rowOff>
                  </from>
                  <to>
                    <xdr:col>1</xdr:col>
                    <xdr:colOff>381000</xdr:colOff>
                    <xdr:row>11</xdr:row>
                    <xdr:rowOff>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0</xdr:col>
                    <xdr:colOff>38100</xdr:colOff>
                    <xdr:row>15</xdr:row>
                    <xdr:rowOff>180975</xdr:rowOff>
                  </from>
                  <to>
                    <xdr:col>1</xdr:col>
                    <xdr:colOff>400050</xdr:colOff>
                    <xdr:row>17</xdr:row>
                    <xdr:rowOff>19050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0</xdr:col>
                    <xdr:colOff>38100</xdr:colOff>
                    <xdr:row>20</xdr:row>
                    <xdr:rowOff>180975</xdr:rowOff>
                  </from>
                  <to>
                    <xdr:col>1</xdr:col>
                    <xdr:colOff>400050</xdr:colOff>
                    <xdr:row>22</xdr:row>
                    <xdr:rowOff>19050</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0</xdr:col>
                    <xdr:colOff>47625</xdr:colOff>
                    <xdr:row>25</xdr:row>
                    <xdr:rowOff>180975</xdr:rowOff>
                  </from>
                  <to>
                    <xdr:col>1</xdr:col>
                    <xdr:colOff>400050</xdr:colOff>
                    <xdr:row>27</xdr:row>
                    <xdr:rowOff>19050</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0</xdr:col>
                    <xdr:colOff>47625</xdr:colOff>
                    <xdr:row>28</xdr:row>
                    <xdr:rowOff>180975</xdr:rowOff>
                  </from>
                  <to>
                    <xdr:col>1</xdr:col>
                    <xdr:colOff>400050</xdr:colOff>
                    <xdr:row>30</xdr:row>
                    <xdr:rowOff>19050</xdr:rowOff>
                  </to>
                </anchor>
              </controlPr>
            </control>
          </mc:Choice>
        </mc:AlternateContent>
        <mc:AlternateContent xmlns:mc="http://schemas.openxmlformats.org/markup-compatibility/2006">
          <mc:Choice Requires="x14">
            <control shapeId="6152" r:id="rId10" name="Check Box 8">
              <controlPr defaultSize="0" autoFill="0" autoLine="0" autoPict="0">
                <anchor moveWithCells="1">
                  <from>
                    <xdr:col>0</xdr:col>
                    <xdr:colOff>57150</xdr:colOff>
                    <xdr:row>33</xdr:row>
                    <xdr:rowOff>180975</xdr:rowOff>
                  </from>
                  <to>
                    <xdr:col>1</xdr:col>
                    <xdr:colOff>419100</xdr:colOff>
                    <xdr:row>35</xdr:row>
                    <xdr:rowOff>19050</xdr:rowOff>
                  </to>
                </anchor>
              </controlPr>
            </control>
          </mc:Choice>
        </mc:AlternateContent>
        <mc:AlternateContent xmlns:mc="http://schemas.openxmlformats.org/markup-compatibility/2006">
          <mc:Choice Requires="x14">
            <control shapeId="6153" r:id="rId11" name="Check Box 9">
              <controlPr defaultSize="0" autoFill="0" autoLine="0" autoPict="0">
                <anchor moveWithCells="1">
                  <from>
                    <xdr:col>0</xdr:col>
                    <xdr:colOff>57150</xdr:colOff>
                    <xdr:row>38</xdr:row>
                    <xdr:rowOff>180975</xdr:rowOff>
                  </from>
                  <to>
                    <xdr:col>1</xdr:col>
                    <xdr:colOff>419100</xdr:colOff>
                    <xdr:row>40</xdr:row>
                    <xdr:rowOff>19050</xdr:rowOff>
                  </to>
                </anchor>
              </controlPr>
            </control>
          </mc:Choice>
        </mc:AlternateContent>
        <mc:AlternateContent xmlns:mc="http://schemas.openxmlformats.org/markup-compatibility/2006">
          <mc:Choice Requires="x14">
            <control shapeId="6154" r:id="rId12" name="Check Box 10">
              <controlPr defaultSize="0" autoFill="0" autoLine="0" autoPict="0">
                <anchor moveWithCells="1">
                  <from>
                    <xdr:col>0</xdr:col>
                    <xdr:colOff>9525</xdr:colOff>
                    <xdr:row>43</xdr:row>
                    <xdr:rowOff>180975</xdr:rowOff>
                  </from>
                  <to>
                    <xdr:col>1</xdr:col>
                    <xdr:colOff>342900</xdr:colOff>
                    <xdr:row>45</xdr:row>
                    <xdr:rowOff>19050</xdr:rowOff>
                  </to>
                </anchor>
              </controlPr>
            </control>
          </mc:Choice>
        </mc:AlternateContent>
        <mc:AlternateContent xmlns:mc="http://schemas.openxmlformats.org/markup-compatibility/2006">
          <mc:Choice Requires="x14">
            <control shapeId="6155" r:id="rId13" name="Check Box 11">
              <controlPr defaultSize="0" autoFill="0" autoLine="0" autoPict="0">
                <anchor moveWithCells="1">
                  <from>
                    <xdr:col>0</xdr:col>
                    <xdr:colOff>0</xdr:colOff>
                    <xdr:row>48</xdr:row>
                    <xdr:rowOff>190500</xdr:rowOff>
                  </from>
                  <to>
                    <xdr:col>1</xdr:col>
                    <xdr:colOff>342900</xdr:colOff>
                    <xdr:row>50</xdr:row>
                    <xdr:rowOff>19050</xdr:rowOff>
                  </to>
                </anchor>
              </controlPr>
            </control>
          </mc:Choice>
        </mc:AlternateContent>
        <mc:AlternateContent xmlns:mc="http://schemas.openxmlformats.org/markup-compatibility/2006">
          <mc:Choice Requires="x14">
            <control shapeId="6156" r:id="rId14" name="Check Box 12">
              <controlPr defaultSize="0" autoFill="0" autoLine="0" autoPict="0">
                <anchor moveWithCells="1">
                  <from>
                    <xdr:col>0</xdr:col>
                    <xdr:colOff>0</xdr:colOff>
                    <xdr:row>53</xdr:row>
                    <xdr:rowOff>180975</xdr:rowOff>
                  </from>
                  <to>
                    <xdr:col>1</xdr:col>
                    <xdr:colOff>342900</xdr:colOff>
                    <xdr:row>55</xdr:row>
                    <xdr:rowOff>19050</xdr:rowOff>
                  </to>
                </anchor>
              </controlPr>
            </control>
          </mc:Choice>
        </mc:AlternateContent>
        <mc:AlternateContent xmlns:mc="http://schemas.openxmlformats.org/markup-compatibility/2006">
          <mc:Choice Requires="x14">
            <control shapeId="6157" r:id="rId15" name="Check Box 13">
              <controlPr defaultSize="0" autoFill="0" autoLine="0" autoPict="0">
                <anchor moveWithCells="1">
                  <from>
                    <xdr:col>0</xdr:col>
                    <xdr:colOff>0</xdr:colOff>
                    <xdr:row>58</xdr:row>
                    <xdr:rowOff>180975</xdr:rowOff>
                  </from>
                  <to>
                    <xdr:col>1</xdr:col>
                    <xdr:colOff>342900</xdr:colOff>
                    <xdr:row>60</xdr:row>
                    <xdr:rowOff>19050</xdr:rowOff>
                  </to>
                </anchor>
              </controlPr>
            </control>
          </mc:Choice>
        </mc:AlternateContent>
        <mc:AlternateContent xmlns:mc="http://schemas.openxmlformats.org/markup-compatibility/2006">
          <mc:Choice Requires="x14">
            <control shapeId="6158" r:id="rId16" name="Check Box 14">
              <controlPr defaultSize="0" autoFill="0" autoLine="0" autoPict="0">
                <anchor moveWithCells="1">
                  <from>
                    <xdr:col>0</xdr:col>
                    <xdr:colOff>0</xdr:colOff>
                    <xdr:row>63</xdr:row>
                    <xdr:rowOff>180975</xdr:rowOff>
                  </from>
                  <to>
                    <xdr:col>1</xdr:col>
                    <xdr:colOff>342900</xdr:colOff>
                    <xdr:row>65</xdr:row>
                    <xdr:rowOff>19050</xdr:rowOff>
                  </to>
                </anchor>
              </controlPr>
            </control>
          </mc:Choice>
        </mc:AlternateContent>
        <mc:AlternateContent xmlns:mc="http://schemas.openxmlformats.org/markup-compatibility/2006">
          <mc:Choice Requires="x14">
            <control shapeId="6159" r:id="rId17" name="Check Box 15">
              <controlPr defaultSize="0" autoFill="0" autoLine="0" autoPict="0">
                <anchor moveWithCells="1">
                  <from>
                    <xdr:col>0</xdr:col>
                    <xdr:colOff>0</xdr:colOff>
                    <xdr:row>68</xdr:row>
                    <xdr:rowOff>180975</xdr:rowOff>
                  </from>
                  <to>
                    <xdr:col>1</xdr:col>
                    <xdr:colOff>342900</xdr:colOff>
                    <xdr:row>70</xdr:row>
                    <xdr:rowOff>19050</xdr:rowOff>
                  </to>
                </anchor>
              </controlPr>
            </control>
          </mc:Choice>
        </mc:AlternateContent>
        <mc:AlternateContent xmlns:mc="http://schemas.openxmlformats.org/markup-compatibility/2006">
          <mc:Choice Requires="x14">
            <control shapeId="6160" r:id="rId18" name="Check Box 16">
              <controlPr defaultSize="0" autoFill="0" autoLine="0" autoPict="0">
                <anchor moveWithCells="1">
                  <from>
                    <xdr:col>0</xdr:col>
                    <xdr:colOff>0</xdr:colOff>
                    <xdr:row>73</xdr:row>
                    <xdr:rowOff>190500</xdr:rowOff>
                  </from>
                  <to>
                    <xdr:col>1</xdr:col>
                    <xdr:colOff>342900</xdr:colOff>
                    <xdr:row>75</xdr:row>
                    <xdr:rowOff>19050</xdr:rowOff>
                  </to>
                </anchor>
              </controlPr>
            </control>
          </mc:Choice>
        </mc:AlternateContent>
        <mc:AlternateContent xmlns:mc="http://schemas.openxmlformats.org/markup-compatibility/2006">
          <mc:Choice Requires="x14">
            <control shapeId="6161" r:id="rId19" name="Check Box 17">
              <controlPr defaultSize="0" autoFill="0" autoLine="0" autoPict="0">
                <anchor moveWithCells="1">
                  <from>
                    <xdr:col>0</xdr:col>
                    <xdr:colOff>0</xdr:colOff>
                    <xdr:row>78</xdr:row>
                    <xdr:rowOff>180975</xdr:rowOff>
                  </from>
                  <to>
                    <xdr:col>1</xdr:col>
                    <xdr:colOff>342900</xdr:colOff>
                    <xdr:row>80</xdr:row>
                    <xdr:rowOff>19050</xdr:rowOff>
                  </to>
                </anchor>
              </controlPr>
            </control>
          </mc:Choice>
        </mc:AlternateContent>
        <mc:AlternateContent xmlns:mc="http://schemas.openxmlformats.org/markup-compatibility/2006">
          <mc:Choice Requires="x14">
            <control shapeId="6162" r:id="rId20" name="Check Box 18">
              <controlPr defaultSize="0" autoFill="0" autoLine="0" autoPict="0">
                <anchor moveWithCells="1">
                  <from>
                    <xdr:col>0</xdr:col>
                    <xdr:colOff>0</xdr:colOff>
                    <xdr:row>83</xdr:row>
                    <xdr:rowOff>190500</xdr:rowOff>
                  </from>
                  <to>
                    <xdr:col>1</xdr:col>
                    <xdr:colOff>342900</xdr:colOff>
                    <xdr:row>85</xdr:row>
                    <xdr:rowOff>19050</xdr:rowOff>
                  </to>
                </anchor>
              </controlPr>
            </control>
          </mc:Choice>
        </mc:AlternateContent>
        <mc:AlternateContent xmlns:mc="http://schemas.openxmlformats.org/markup-compatibility/2006">
          <mc:Choice Requires="x14">
            <control shapeId="6163" r:id="rId21" name="Check Box 19">
              <controlPr defaultSize="0" autoFill="0" autoLine="0" autoPict="0">
                <anchor moveWithCells="1">
                  <from>
                    <xdr:col>0</xdr:col>
                    <xdr:colOff>0</xdr:colOff>
                    <xdr:row>91</xdr:row>
                    <xdr:rowOff>180975</xdr:rowOff>
                  </from>
                  <to>
                    <xdr:col>1</xdr:col>
                    <xdr:colOff>342900</xdr:colOff>
                    <xdr:row>93</xdr:row>
                    <xdr:rowOff>19050</xdr:rowOff>
                  </to>
                </anchor>
              </controlPr>
            </control>
          </mc:Choice>
        </mc:AlternateContent>
        <mc:AlternateContent xmlns:mc="http://schemas.openxmlformats.org/markup-compatibility/2006">
          <mc:Choice Requires="x14">
            <control shapeId="6164" r:id="rId22" name="Check Box 20">
              <controlPr defaultSize="0" autoFill="0" autoLine="0" autoPict="0">
                <anchor moveWithCells="1">
                  <from>
                    <xdr:col>0</xdr:col>
                    <xdr:colOff>0</xdr:colOff>
                    <xdr:row>96</xdr:row>
                    <xdr:rowOff>190500</xdr:rowOff>
                  </from>
                  <to>
                    <xdr:col>1</xdr:col>
                    <xdr:colOff>342900</xdr:colOff>
                    <xdr:row>97</xdr:row>
                    <xdr:rowOff>161925</xdr:rowOff>
                  </to>
                </anchor>
              </controlPr>
            </control>
          </mc:Choice>
        </mc:AlternateContent>
        <mc:AlternateContent xmlns:mc="http://schemas.openxmlformats.org/markup-compatibility/2006">
          <mc:Choice Requires="x14">
            <control shapeId="6165" r:id="rId23" name="Check Box 21">
              <controlPr defaultSize="0" autoFill="0" autoLine="0" autoPict="0">
                <anchor moveWithCells="1">
                  <from>
                    <xdr:col>0</xdr:col>
                    <xdr:colOff>19050</xdr:colOff>
                    <xdr:row>100</xdr:row>
                    <xdr:rowOff>180975</xdr:rowOff>
                  </from>
                  <to>
                    <xdr:col>1</xdr:col>
                    <xdr:colOff>361950</xdr:colOff>
                    <xdr:row>102</xdr:row>
                    <xdr:rowOff>19050</xdr:rowOff>
                  </to>
                </anchor>
              </controlPr>
            </control>
          </mc:Choice>
        </mc:AlternateContent>
        <mc:AlternateContent xmlns:mc="http://schemas.openxmlformats.org/markup-compatibility/2006">
          <mc:Choice Requires="x14">
            <control shapeId="6192" r:id="rId24" name="Check Box 48">
              <controlPr defaultSize="0" autoFill="0" autoLine="0" autoPict="0">
                <anchor moveWithCells="1">
                  <from>
                    <xdr:col>0</xdr:col>
                    <xdr:colOff>47625</xdr:colOff>
                    <xdr:row>25</xdr:row>
                    <xdr:rowOff>180975</xdr:rowOff>
                  </from>
                  <to>
                    <xdr:col>1</xdr:col>
                    <xdr:colOff>400050</xdr:colOff>
                    <xdr:row>27</xdr:row>
                    <xdr:rowOff>19050</xdr:rowOff>
                  </to>
                </anchor>
              </controlPr>
            </control>
          </mc:Choice>
        </mc:AlternateContent>
        <mc:AlternateContent xmlns:mc="http://schemas.openxmlformats.org/markup-compatibility/2006">
          <mc:Choice Requires="x14">
            <control shapeId="6196" r:id="rId25" name="Check Box 52">
              <controlPr defaultSize="0" autoFill="0" autoLine="0" autoPict="0">
                <anchor moveWithCells="1">
                  <from>
                    <xdr:col>0</xdr:col>
                    <xdr:colOff>0</xdr:colOff>
                    <xdr:row>96</xdr:row>
                    <xdr:rowOff>190500</xdr:rowOff>
                  </from>
                  <to>
                    <xdr:col>1</xdr:col>
                    <xdr:colOff>342900</xdr:colOff>
                    <xdr:row>97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6"/>
  <sheetViews>
    <sheetView showWhiteSpace="0" topLeftCell="E1" zoomScale="40" zoomScaleNormal="40" zoomScalePageLayoutView="40" workbookViewId="0">
      <selection activeCell="E25" sqref="E25"/>
    </sheetView>
  </sheetViews>
  <sheetFormatPr defaultRowHeight="15" x14ac:dyDescent="0.25"/>
  <cols>
    <col min="1" max="1" width="9.140625" style="13"/>
    <col min="2" max="2" width="13.5703125" style="13" bestFit="1" customWidth="1"/>
    <col min="3" max="3" width="23.140625" style="13" bestFit="1" customWidth="1"/>
    <col min="4" max="4" width="12.85546875" style="13" bestFit="1" customWidth="1"/>
    <col min="5" max="6" width="9.140625" style="13"/>
    <col min="7" max="7" width="22.140625" style="13" bestFit="1" customWidth="1"/>
    <col min="8" max="11" width="9.140625" style="13"/>
    <col min="12" max="12" width="11" style="13" bestFit="1" customWidth="1"/>
    <col min="13" max="13" width="21.140625" style="13" bestFit="1" customWidth="1"/>
    <col min="14" max="14" width="13" style="13" bestFit="1" customWidth="1"/>
    <col min="15" max="15" width="14.140625" style="13" bestFit="1" customWidth="1"/>
    <col min="16" max="16" width="14.28515625" style="13" bestFit="1" customWidth="1"/>
    <col min="17" max="17" width="15.28515625" style="13" bestFit="1" customWidth="1"/>
    <col min="18" max="18" width="21.140625" style="13" bestFit="1" customWidth="1"/>
    <col min="19" max="19" width="13" style="13" bestFit="1" customWidth="1"/>
    <col min="20" max="20" width="14.28515625" style="13" bestFit="1" customWidth="1"/>
    <col min="21" max="21" width="14.85546875" style="13" bestFit="1" customWidth="1"/>
    <col min="22" max="22" width="9.140625" style="13"/>
    <col min="23" max="23" width="12.5703125" style="13" bestFit="1" customWidth="1"/>
    <col min="24" max="24" width="18.7109375" style="13" bestFit="1" customWidth="1"/>
    <col min="25" max="25" width="9.140625" style="13"/>
    <col min="26" max="26" width="9.5703125" style="13" bestFit="1" customWidth="1"/>
    <col min="27" max="27" width="18.85546875" style="13" bestFit="1" customWidth="1"/>
    <col min="28" max="28" width="9.140625" style="13"/>
    <col min="29" max="29" width="14.140625" style="13" bestFit="1" customWidth="1"/>
    <col min="30" max="30" width="14.28515625" style="13" bestFit="1" customWidth="1"/>
    <col min="31" max="31" width="15.28515625" style="13" bestFit="1" customWidth="1"/>
    <col min="32" max="32" width="21.140625" style="13" bestFit="1" customWidth="1"/>
    <col min="33" max="33" width="13" style="13" bestFit="1" customWidth="1"/>
    <col min="34" max="34" width="14.28515625" style="13" bestFit="1" customWidth="1"/>
    <col min="35" max="35" width="14.85546875" style="13" bestFit="1" customWidth="1"/>
    <col min="36" max="36" width="11.140625" style="13" bestFit="1" customWidth="1"/>
    <col min="37" max="37" width="9.140625" style="13"/>
    <col min="38" max="39" width="18.85546875" style="13" bestFit="1" customWidth="1"/>
    <col min="40" max="40" width="14.5703125" style="13" bestFit="1" customWidth="1"/>
    <col min="41" max="41" width="14.140625" style="13" bestFit="1" customWidth="1"/>
    <col min="42" max="42" width="14.28515625" style="13" bestFit="1" customWidth="1"/>
    <col min="43" max="43" width="15.28515625" style="13" bestFit="1" customWidth="1"/>
    <col min="44" max="44" width="21.140625" style="13" bestFit="1" customWidth="1"/>
    <col min="45" max="45" width="9.140625" style="13"/>
    <col min="46" max="46" width="14.28515625" style="13" bestFit="1" customWidth="1"/>
    <col min="47" max="50" width="9.140625" style="13"/>
    <col min="51" max="51" width="18.85546875" style="13" bestFit="1" customWidth="1"/>
    <col min="52" max="52" width="9.140625" style="13"/>
    <col min="53" max="53" width="14.140625" style="13" bestFit="1" customWidth="1"/>
    <col min="54" max="16384" width="9.140625" style="13"/>
  </cols>
  <sheetData>
    <row r="1" spans="1:60" s="5" customFormat="1" ht="27.75" x14ac:dyDescent="0.5">
      <c r="A1" s="277" t="s">
        <v>199</v>
      </c>
      <c r="B1" s="277"/>
      <c r="C1" s="277"/>
      <c r="D1" s="277"/>
      <c r="E1" s="277"/>
      <c r="F1" s="277"/>
      <c r="G1" s="277"/>
      <c r="H1" s="277"/>
      <c r="I1" s="277"/>
      <c r="J1" s="277"/>
      <c r="K1" s="277"/>
      <c r="L1" s="277"/>
      <c r="M1" s="86" t="s">
        <v>144</v>
      </c>
      <c r="N1" s="88" t="s">
        <v>191</v>
      </c>
      <c r="O1" s="4"/>
      <c r="P1" s="4"/>
      <c r="Q1" s="4"/>
      <c r="R1" s="4"/>
      <c r="S1" s="4"/>
      <c r="T1" s="4"/>
      <c r="U1" s="4"/>
      <c r="V1" s="4"/>
      <c r="W1" s="4"/>
      <c r="X1" s="4"/>
      <c r="Y1" s="3"/>
      <c r="Z1" s="278" t="s">
        <v>348</v>
      </c>
      <c r="AA1" s="278"/>
      <c r="AB1" s="278"/>
      <c r="AC1" s="278"/>
      <c r="AD1" s="278"/>
      <c r="AE1" s="278"/>
      <c r="AF1" s="278"/>
      <c r="AG1" s="278"/>
      <c r="AH1" s="278"/>
      <c r="AI1" s="278"/>
      <c r="AJ1" s="278"/>
      <c r="AL1" s="278" t="s">
        <v>349</v>
      </c>
      <c r="AM1" s="278"/>
      <c r="AN1" s="278"/>
      <c r="AO1" s="278"/>
      <c r="AP1" s="278"/>
      <c r="AQ1" s="278"/>
      <c r="AR1" s="278"/>
      <c r="AS1" s="278"/>
      <c r="AT1" s="278"/>
      <c r="AU1" s="278"/>
      <c r="AV1" s="278"/>
      <c r="AX1" s="278" t="s">
        <v>351</v>
      </c>
      <c r="AY1" s="278"/>
      <c r="AZ1" s="278"/>
      <c r="BA1" s="278"/>
      <c r="BB1" s="278"/>
      <c r="BC1" s="278"/>
      <c r="BD1" s="278"/>
      <c r="BE1" s="278"/>
      <c r="BF1" s="278"/>
      <c r="BG1" s="278"/>
      <c r="BH1" s="278"/>
    </row>
    <row r="2" spans="1:60" s="5" customFormat="1" ht="26.25" x14ac:dyDescent="0.5">
      <c r="A2" s="191"/>
      <c r="B2" s="191"/>
      <c r="C2" s="191"/>
      <c r="D2" s="191"/>
      <c r="E2" s="191"/>
      <c r="F2" s="191"/>
      <c r="G2" s="191">
        <v>21</v>
      </c>
      <c r="H2" s="191"/>
      <c r="I2" s="191"/>
      <c r="J2" s="191"/>
      <c r="K2" s="191"/>
      <c r="L2" s="191"/>
      <c r="M2" s="86"/>
      <c r="N2" s="88"/>
      <c r="O2" s="4"/>
      <c r="P2" s="4"/>
      <c r="Q2" s="4"/>
      <c r="R2" s="4"/>
      <c r="S2" s="4"/>
      <c r="T2" s="4"/>
      <c r="U2" s="4"/>
      <c r="V2" s="4"/>
      <c r="W2" s="4"/>
      <c r="X2" s="4"/>
      <c r="Y2" s="3"/>
      <c r="Z2" s="192"/>
      <c r="AA2" s="192"/>
      <c r="AB2" s="192"/>
      <c r="AC2" s="192"/>
      <c r="AD2" s="192"/>
      <c r="AE2" s="192"/>
      <c r="AF2" s="192"/>
      <c r="AG2" s="192"/>
      <c r="AH2" s="192"/>
      <c r="AI2" s="192"/>
      <c r="AJ2" s="192"/>
      <c r="AL2" s="185" t="s">
        <v>144</v>
      </c>
      <c r="AM2" s="186" t="s">
        <v>144</v>
      </c>
      <c r="AN2" s="186" t="s">
        <v>191</v>
      </c>
      <c r="AO2" s="187"/>
      <c r="AP2" s="187" t="s">
        <v>350</v>
      </c>
      <c r="AQ2" s="188" t="s">
        <v>353</v>
      </c>
      <c r="AR2" s="188"/>
      <c r="AS2" s="188" t="s">
        <v>193</v>
      </c>
      <c r="AT2" s="188" t="s">
        <v>6</v>
      </c>
      <c r="AU2" s="188" t="s">
        <v>194</v>
      </c>
      <c r="AV2" s="188" t="s">
        <v>195</v>
      </c>
      <c r="AX2" s="185" t="s">
        <v>354</v>
      </c>
      <c r="AY2" s="186" t="s">
        <v>352</v>
      </c>
      <c r="AZ2" s="186" t="s">
        <v>191</v>
      </c>
      <c r="BA2" s="187"/>
      <c r="BB2" s="187" t="s">
        <v>350</v>
      </c>
      <c r="BC2" s="188" t="s">
        <v>353</v>
      </c>
      <c r="BD2" s="188"/>
      <c r="BE2" s="188" t="s">
        <v>355</v>
      </c>
      <c r="BF2" s="188" t="s">
        <v>6</v>
      </c>
      <c r="BG2" s="188" t="s">
        <v>194</v>
      </c>
      <c r="BH2" s="188" t="s">
        <v>195</v>
      </c>
    </row>
    <row r="3" spans="1:60" s="2" customFormat="1" ht="27" x14ac:dyDescent="0.5">
      <c r="A3" s="149" t="s">
        <v>0</v>
      </c>
      <c r="B3" s="149"/>
      <c r="C3" s="149" t="s">
        <v>7</v>
      </c>
      <c r="D3" s="150" t="s">
        <v>44</v>
      </c>
      <c r="E3" s="151" t="s">
        <v>1</v>
      </c>
      <c r="F3" s="122" t="s">
        <v>19</v>
      </c>
      <c r="G3" s="152" t="s">
        <v>77</v>
      </c>
      <c r="H3" s="122" t="s">
        <v>74</v>
      </c>
      <c r="I3" s="122" t="s">
        <v>8</v>
      </c>
      <c r="J3" s="149" t="s">
        <v>39</v>
      </c>
      <c r="K3" s="149"/>
      <c r="L3" s="120" t="s">
        <v>198</v>
      </c>
      <c r="M3" s="120" t="s">
        <v>3</v>
      </c>
      <c r="N3" s="120" t="s">
        <v>192</v>
      </c>
      <c r="O3" s="121" t="s">
        <v>196</v>
      </c>
      <c r="P3" s="121" t="s">
        <v>197</v>
      </c>
      <c r="Q3" s="122" t="s">
        <v>4</v>
      </c>
      <c r="R3" s="122" t="s">
        <v>5</v>
      </c>
      <c r="S3" s="122" t="s">
        <v>193</v>
      </c>
      <c r="T3" s="122" t="s">
        <v>6</v>
      </c>
      <c r="U3" s="122" t="s">
        <v>194</v>
      </c>
      <c r="V3" s="122" t="s">
        <v>195</v>
      </c>
      <c r="W3" s="122" t="s">
        <v>2</v>
      </c>
      <c r="X3" s="122" t="s">
        <v>75</v>
      </c>
      <c r="Y3" s="153"/>
      <c r="Z3" s="179" t="s">
        <v>48</v>
      </c>
      <c r="AA3" s="180" t="s">
        <v>144</v>
      </c>
      <c r="AB3" s="180" t="s">
        <v>191</v>
      </c>
      <c r="AC3" s="181" t="s">
        <v>196</v>
      </c>
      <c r="AD3" s="181" t="s">
        <v>197</v>
      </c>
      <c r="AE3" s="182" t="s">
        <v>4</v>
      </c>
      <c r="AF3" s="182" t="s">
        <v>5</v>
      </c>
      <c r="AG3" s="182" t="s">
        <v>193</v>
      </c>
      <c r="AH3" s="182" t="s">
        <v>6</v>
      </c>
      <c r="AI3" s="182" t="s">
        <v>194</v>
      </c>
      <c r="AJ3" s="182" t="s">
        <v>195</v>
      </c>
      <c r="AL3" s="179" t="s">
        <v>48</v>
      </c>
      <c r="AM3" s="180" t="s">
        <v>144</v>
      </c>
      <c r="AN3" s="180" t="s">
        <v>191</v>
      </c>
      <c r="AO3" s="181" t="s">
        <v>196</v>
      </c>
      <c r="AP3" s="181" t="s">
        <v>197</v>
      </c>
      <c r="AQ3" s="182" t="s">
        <v>4</v>
      </c>
      <c r="AR3" s="182" t="s">
        <v>5</v>
      </c>
      <c r="AS3" s="182" t="s">
        <v>193</v>
      </c>
      <c r="AT3" s="182" t="s">
        <v>6</v>
      </c>
      <c r="AU3" s="182" t="s">
        <v>194</v>
      </c>
      <c r="AV3" s="182" t="s">
        <v>195</v>
      </c>
      <c r="AX3" s="179" t="s">
        <v>48</v>
      </c>
      <c r="AY3" s="180" t="s">
        <v>144</v>
      </c>
      <c r="AZ3" s="180" t="s">
        <v>191</v>
      </c>
      <c r="BA3" s="181" t="s">
        <v>196</v>
      </c>
      <c r="BB3" s="181" t="s">
        <v>197</v>
      </c>
      <c r="BC3" s="182" t="s">
        <v>4</v>
      </c>
      <c r="BD3" s="182" t="s">
        <v>5</v>
      </c>
      <c r="BE3" s="182" t="s">
        <v>193</v>
      </c>
      <c r="BF3" s="182" t="s">
        <v>6</v>
      </c>
      <c r="BG3" s="182" t="s">
        <v>194</v>
      </c>
      <c r="BH3" s="182" t="s">
        <v>195</v>
      </c>
    </row>
    <row r="4" spans="1:60" s="5" customFormat="1" ht="18.75" x14ac:dyDescent="0.3">
      <c r="A4" s="3"/>
      <c r="B4" s="3"/>
      <c r="C4" s="3"/>
      <c r="D4" s="3"/>
      <c r="E4" s="91"/>
      <c r="F4" s="4"/>
      <c r="G4" s="25"/>
      <c r="H4" s="4"/>
      <c r="I4" s="4"/>
      <c r="J4" s="3"/>
      <c r="K4" s="3"/>
      <c r="L4" s="58"/>
      <c r="M4" s="59"/>
      <c r="N4" s="58"/>
      <c r="O4" s="60"/>
      <c r="P4" s="60"/>
      <c r="Q4" s="58"/>
      <c r="R4" s="58"/>
      <c r="S4" s="58"/>
      <c r="T4" s="58"/>
      <c r="U4" s="58"/>
      <c r="V4" s="58"/>
      <c r="W4" s="58"/>
      <c r="X4" s="58"/>
      <c r="Y4" s="3"/>
      <c r="Z4" s="137"/>
      <c r="AA4" s="158"/>
      <c r="AB4" s="146"/>
      <c r="AC4" s="161"/>
      <c r="AD4" s="162"/>
      <c r="AE4" s="137"/>
      <c r="AF4" s="137"/>
      <c r="AG4" s="137"/>
      <c r="AH4" s="137"/>
      <c r="AI4" s="137"/>
      <c r="AJ4" s="137"/>
      <c r="AL4" s="3"/>
      <c r="AM4" s="155"/>
      <c r="AN4" s="3"/>
      <c r="AO4" s="154"/>
      <c r="AP4" s="154"/>
      <c r="AQ4" s="3"/>
      <c r="AR4" s="3"/>
      <c r="AS4" s="3"/>
      <c r="AT4" s="3"/>
      <c r="AU4" s="3"/>
      <c r="AV4" s="3"/>
      <c r="AX4" s="3"/>
      <c r="AY4" s="200"/>
      <c r="AZ4" s="3"/>
      <c r="BA4" s="199"/>
      <c r="BB4" s="199"/>
      <c r="BC4" s="3"/>
      <c r="BD4" s="3"/>
      <c r="BE4" s="3"/>
      <c r="BF4" s="3"/>
      <c r="BG4" s="3"/>
      <c r="BH4" s="3"/>
    </row>
    <row r="5" spans="1:60" s="5" customFormat="1" ht="18.75" x14ac:dyDescent="0.3">
      <c r="A5" s="3"/>
      <c r="B5" s="136" t="s">
        <v>347</v>
      </c>
      <c r="C5" s="137"/>
      <c r="D5" s="137"/>
      <c r="E5" s="138"/>
      <c r="F5" s="139"/>
      <c r="G5" s="140"/>
      <c r="H5" s="139"/>
      <c r="I5" s="183">
        <f>E5*F5</f>
        <v>0</v>
      </c>
      <c r="J5" s="184" t="s">
        <v>9</v>
      </c>
      <c r="K5" s="184"/>
      <c r="L5" s="143">
        <v>80</v>
      </c>
      <c r="M5" s="144">
        <v>80</v>
      </c>
      <c r="N5" s="143">
        <v>71.428571428571416</v>
      </c>
      <c r="O5" s="144">
        <v>71.428571428571416</v>
      </c>
      <c r="P5" s="144">
        <v>8.5714285714285712</v>
      </c>
      <c r="Q5" s="143">
        <v>0</v>
      </c>
      <c r="R5" s="143">
        <v>0</v>
      </c>
      <c r="S5" s="143">
        <v>0</v>
      </c>
      <c r="T5" s="143">
        <v>0</v>
      </c>
      <c r="U5" s="143">
        <v>0</v>
      </c>
      <c r="V5" s="143">
        <v>0</v>
      </c>
      <c r="W5" s="214">
        <v>80</v>
      </c>
      <c r="X5" s="214">
        <v>0</v>
      </c>
      <c r="Y5" s="148"/>
      <c r="Z5" s="143">
        <v>80</v>
      </c>
      <c r="AA5" s="144">
        <v>80</v>
      </c>
      <c r="AB5" s="143">
        <v>71.428571428571416</v>
      </c>
      <c r="AC5" s="144">
        <v>71.428571428571416</v>
      </c>
      <c r="AD5" s="144">
        <v>8.5714285714285712</v>
      </c>
      <c r="AE5" s="143">
        <v>0</v>
      </c>
      <c r="AF5" s="143">
        <v>0</v>
      </c>
      <c r="AG5" s="143">
        <v>0</v>
      </c>
      <c r="AH5" s="143">
        <v>0</v>
      </c>
      <c r="AI5" s="143">
        <v>0</v>
      </c>
      <c r="AJ5" s="143">
        <v>0</v>
      </c>
      <c r="AL5" s="143">
        <v>80</v>
      </c>
      <c r="AM5" s="144">
        <v>80</v>
      </c>
      <c r="AN5" s="143">
        <v>71.428571428571416</v>
      </c>
      <c r="AO5" s="144">
        <v>71.428571428571416</v>
      </c>
      <c r="AP5" s="144">
        <v>8.5714285714285712</v>
      </c>
      <c r="AQ5" s="143">
        <v>0</v>
      </c>
      <c r="AR5" s="143">
        <v>0</v>
      </c>
      <c r="AS5" s="143">
        <v>0</v>
      </c>
      <c r="AT5" s="143">
        <v>0</v>
      </c>
      <c r="AU5" s="143">
        <v>0</v>
      </c>
      <c r="AV5" s="143">
        <v>0</v>
      </c>
      <c r="AX5" s="143">
        <v>80</v>
      </c>
      <c r="AY5" s="144">
        <v>80</v>
      </c>
      <c r="AZ5" s="143">
        <v>71.428571428571416</v>
      </c>
      <c r="BA5" s="144">
        <v>71.428571428571416</v>
      </c>
      <c r="BB5" s="144">
        <v>8.5714285714285712</v>
      </c>
      <c r="BC5" s="143">
        <v>0</v>
      </c>
      <c r="BD5" s="143">
        <v>0</v>
      </c>
      <c r="BE5" s="143">
        <v>0</v>
      </c>
      <c r="BF5" s="143">
        <v>0</v>
      </c>
      <c r="BG5" s="143">
        <v>0</v>
      </c>
      <c r="BH5" s="143">
        <v>0</v>
      </c>
    </row>
    <row r="6" spans="1:60" s="5" customFormat="1" ht="18.75" x14ac:dyDescent="0.3">
      <c r="A6" s="6"/>
      <c r="B6" s="124" t="s">
        <v>346</v>
      </c>
      <c r="C6" s="6" t="s">
        <v>52</v>
      </c>
      <c r="D6" s="90" t="s">
        <v>10</v>
      </c>
      <c r="E6" s="90">
        <v>1</v>
      </c>
      <c r="F6" s="7">
        <v>80</v>
      </c>
      <c r="G6" s="26"/>
      <c r="H6" s="7"/>
      <c r="I6" s="127">
        <f>E6*F6</f>
        <v>80</v>
      </c>
      <c r="J6" s="128" t="s">
        <v>9</v>
      </c>
      <c r="K6" s="128"/>
      <c r="L6" s="131">
        <v>80</v>
      </c>
      <c r="M6" s="132">
        <v>80</v>
      </c>
      <c r="N6" s="131">
        <v>71.428571428571416</v>
      </c>
      <c r="O6" s="132">
        <v>71.428571428571416</v>
      </c>
      <c r="P6" s="132">
        <v>8.5714285714285712</v>
      </c>
      <c r="Q6" s="131">
        <v>0</v>
      </c>
      <c r="R6" s="131">
        <v>0</v>
      </c>
      <c r="S6" s="131">
        <v>0</v>
      </c>
      <c r="T6" s="131">
        <v>0</v>
      </c>
      <c r="U6" s="131">
        <v>0</v>
      </c>
      <c r="V6" s="131">
        <v>0</v>
      </c>
      <c r="W6" s="125">
        <v>80</v>
      </c>
      <c r="X6" s="125">
        <v>0</v>
      </c>
      <c r="Y6" s="126"/>
      <c r="Z6" s="131">
        <v>80</v>
      </c>
      <c r="AA6" s="132">
        <v>80</v>
      </c>
      <c r="AB6" s="131">
        <v>71.428571428571416</v>
      </c>
      <c r="AC6" s="132">
        <v>71.428571428571416</v>
      </c>
      <c r="AD6" s="132">
        <v>8.5714285714285712</v>
      </c>
      <c r="AE6" s="131">
        <v>0</v>
      </c>
      <c r="AF6" s="131">
        <v>0</v>
      </c>
      <c r="AG6" s="131">
        <v>0</v>
      </c>
      <c r="AH6" s="131">
        <v>0</v>
      </c>
      <c r="AI6" s="131">
        <v>0</v>
      </c>
      <c r="AJ6" s="131">
        <v>0</v>
      </c>
      <c r="AL6" s="131">
        <v>80</v>
      </c>
      <c r="AM6" s="132">
        <v>80</v>
      </c>
      <c r="AN6" s="131">
        <v>71.428571428571416</v>
      </c>
      <c r="AO6" s="132">
        <v>71.428571428571416</v>
      </c>
      <c r="AP6" s="132">
        <v>8.5714285714285712</v>
      </c>
      <c r="AQ6" s="131">
        <v>0</v>
      </c>
      <c r="AR6" s="131">
        <v>0</v>
      </c>
      <c r="AS6" s="131">
        <v>0</v>
      </c>
      <c r="AT6" s="131">
        <v>0</v>
      </c>
      <c r="AU6" s="131">
        <v>0</v>
      </c>
      <c r="AV6" s="131">
        <v>0</v>
      </c>
      <c r="AX6" s="131">
        <v>80</v>
      </c>
      <c r="AY6" s="132">
        <v>80</v>
      </c>
      <c r="AZ6" s="131">
        <v>71.428571428571416</v>
      </c>
      <c r="BA6" s="132">
        <v>71.428571428571416</v>
      </c>
      <c r="BB6" s="132">
        <v>8.5714285714285712</v>
      </c>
      <c r="BC6" s="131">
        <v>0</v>
      </c>
      <c r="BD6" s="131">
        <v>0</v>
      </c>
      <c r="BE6" s="131">
        <v>0</v>
      </c>
      <c r="BF6" s="131">
        <v>0</v>
      </c>
      <c r="BG6" s="131">
        <v>0</v>
      </c>
      <c r="BH6" s="131">
        <v>0</v>
      </c>
    </row>
    <row r="7" spans="1:60" s="5" customFormat="1" ht="18.75" x14ac:dyDescent="0.3">
      <c r="A7" s="227"/>
      <c r="B7" s="227"/>
      <c r="C7" s="227"/>
      <c r="D7" s="228"/>
      <c r="E7" s="228"/>
      <c r="F7" s="229"/>
      <c r="G7" s="230"/>
      <c r="H7" s="229"/>
      <c r="I7" s="229"/>
      <c r="J7" s="227"/>
      <c r="K7" s="227"/>
      <c r="L7" s="231"/>
      <c r="M7" s="69"/>
      <c r="N7" s="231"/>
      <c r="O7" s="72"/>
      <c r="P7" s="72"/>
      <c r="Q7" s="231"/>
      <c r="R7" s="231"/>
      <c r="S7" s="231"/>
      <c r="T7" s="231"/>
      <c r="U7" s="231"/>
      <c r="V7" s="231"/>
      <c r="W7" s="231"/>
      <c r="X7" s="231"/>
      <c r="Y7" s="227"/>
      <c r="Z7" s="232"/>
      <c r="AA7" s="233"/>
      <c r="AB7" s="234"/>
      <c r="AC7" s="233"/>
      <c r="AD7" s="235"/>
      <c r="AE7" s="232"/>
      <c r="AF7" s="232"/>
      <c r="AG7" s="232"/>
      <c r="AH7" s="232"/>
      <c r="AI7" s="232"/>
      <c r="AJ7" s="232"/>
      <c r="AK7" s="227"/>
      <c r="AL7" s="227"/>
      <c r="AM7" s="227"/>
      <c r="AN7" s="227"/>
      <c r="AO7" s="227"/>
      <c r="AP7" s="227"/>
      <c r="AQ7" s="227"/>
      <c r="AR7" s="227"/>
      <c r="AS7" s="227"/>
      <c r="AT7" s="227"/>
      <c r="AU7" s="227"/>
      <c r="AV7" s="227"/>
      <c r="AW7" s="227"/>
      <c r="AX7" s="227"/>
      <c r="AY7" s="236"/>
      <c r="AZ7" s="227"/>
      <c r="BA7" s="236"/>
      <c r="BB7" s="236"/>
      <c r="BC7" s="227"/>
      <c r="BD7" s="227"/>
      <c r="BE7" s="227"/>
      <c r="BF7" s="227"/>
      <c r="BG7" s="227"/>
      <c r="BH7" s="227"/>
    </row>
    <row r="8" spans="1:60" s="5" customFormat="1" ht="18.75" x14ac:dyDescent="0.3">
      <c r="A8" s="237"/>
      <c r="B8" s="237"/>
      <c r="C8" s="237" t="s">
        <v>37</v>
      </c>
      <c r="D8" s="238" t="s">
        <v>33</v>
      </c>
      <c r="E8" s="238">
        <v>1</v>
      </c>
      <c r="F8" s="239">
        <v>10</v>
      </c>
      <c r="G8" s="240"/>
      <c r="H8" s="239"/>
      <c r="I8" s="239">
        <f>E8*F8</f>
        <v>10</v>
      </c>
      <c r="J8" s="237"/>
      <c r="K8" s="237"/>
      <c r="L8" s="241"/>
      <c r="M8" s="70"/>
      <c r="N8" s="241"/>
      <c r="O8" s="73"/>
      <c r="P8" s="73"/>
      <c r="Q8" s="241"/>
      <c r="R8" s="241"/>
      <c r="S8" s="241"/>
      <c r="T8" s="241"/>
      <c r="U8" s="241"/>
      <c r="V8" s="231"/>
      <c r="W8" s="241"/>
      <c r="X8" s="231"/>
      <c r="Y8" s="227"/>
      <c r="Z8" s="232"/>
      <c r="AA8" s="233"/>
      <c r="AB8" s="234"/>
      <c r="AC8" s="233"/>
      <c r="AD8" s="235"/>
      <c r="AE8" s="232"/>
      <c r="AF8" s="232"/>
      <c r="AG8" s="232"/>
      <c r="AH8" s="232"/>
      <c r="AI8" s="232"/>
      <c r="AJ8" s="232"/>
      <c r="AK8" s="227"/>
      <c r="AL8" s="227"/>
      <c r="AM8" s="227"/>
      <c r="AN8" s="227"/>
      <c r="AO8" s="227"/>
      <c r="AP8" s="227"/>
      <c r="AQ8" s="227"/>
      <c r="AR8" s="227"/>
      <c r="AS8" s="227"/>
      <c r="AT8" s="227"/>
      <c r="AU8" s="227"/>
      <c r="AV8" s="227"/>
      <c r="AW8" s="227"/>
      <c r="AX8" s="227"/>
      <c r="AY8" s="236"/>
      <c r="AZ8" s="227"/>
      <c r="BA8" s="236"/>
      <c r="BB8" s="236"/>
      <c r="BC8" s="227"/>
      <c r="BD8" s="227"/>
      <c r="BE8" s="227"/>
      <c r="BF8" s="227"/>
      <c r="BG8" s="227"/>
      <c r="BH8" s="227"/>
    </row>
    <row r="9" spans="1:60" s="5" customFormat="1" ht="18.75" x14ac:dyDescent="0.3">
      <c r="A9" s="237"/>
      <c r="B9" s="237"/>
      <c r="C9" s="243" t="s">
        <v>200</v>
      </c>
      <c r="D9" s="238" t="s">
        <v>15</v>
      </c>
      <c r="E9" s="238">
        <v>1</v>
      </c>
      <c r="F9" s="239">
        <v>10</v>
      </c>
      <c r="G9" s="240"/>
      <c r="H9" s="239"/>
      <c r="I9" s="239">
        <f>E9*F9</f>
        <v>10</v>
      </c>
      <c r="J9" s="237"/>
      <c r="K9" s="237"/>
      <c r="L9" s="241"/>
      <c r="M9" s="70"/>
      <c r="N9" s="241"/>
      <c r="O9" s="73"/>
      <c r="P9" s="73"/>
      <c r="Q9" s="241"/>
      <c r="R9" s="241"/>
      <c r="S9" s="241"/>
      <c r="T9" s="241"/>
      <c r="U9" s="241"/>
      <c r="V9" s="231"/>
      <c r="W9" s="241"/>
      <c r="X9" s="231"/>
      <c r="Y9" s="227"/>
      <c r="Z9" s="232"/>
      <c r="AA9" s="233"/>
      <c r="AB9" s="234"/>
      <c r="AC9" s="233"/>
      <c r="AD9" s="235"/>
      <c r="AE9" s="232"/>
      <c r="AF9" s="232"/>
      <c r="AG9" s="232"/>
      <c r="AH9" s="232"/>
      <c r="AI9" s="232"/>
      <c r="AJ9" s="232"/>
      <c r="AK9" s="227"/>
      <c r="AL9" s="227"/>
      <c r="AM9" s="227"/>
      <c r="AN9" s="227"/>
      <c r="AO9" s="227"/>
      <c r="AP9" s="227"/>
      <c r="AQ9" s="227"/>
      <c r="AR9" s="227"/>
      <c r="AS9" s="227"/>
      <c r="AT9" s="227"/>
      <c r="AU9" s="227"/>
      <c r="AV9" s="227"/>
      <c r="AW9" s="227"/>
      <c r="AX9" s="227"/>
      <c r="AY9" s="236"/>
      <c r="AZ9" s="227"/>
      <c r="BA9" s="236"/>
      <c r="BB9" s="236"/>
      <c r="BC9" s="227"/>
      <c r="BD9" s="227"/>
      <c r="BE9" s="227"/>
      <c r="BF9" s="227"/>
      <c r="BG9" s="227"/>
      <c r="BH9" s="227"/>
    </row>
    <row r="10" spans="1:60" s="5" customFormat="1" ht="18.75" x14ac:dyDescent="0.3">
      <c r="A10" s="237"/>
      <c r="B10" s="235" t="s">
        <v>347</v>
      </c>
      <c r="C10" s="243"/>
      <c r="D10" s="238"/>
      <c r="E10" s="238"/>
      <c r="F10" s="239"/>
      <c r="G10" s="240"/>
      <c r="H10" s="239"/>
      <c r="I10" s="239"/>
      <c r="J10" s="237"/>
      <c r="K10" s="237"/>
      <c r="L10" s="257">
        <v>20</v>
      </c>
      <c r="M10" s="258">
        <v>20</v>
      </c>
      <c r="N10" s="257">
        <v>17.86</v>
      </c>
      <c r="O10" s="257">
        <v>17.86</v>
      </c>
      <c r="P10" s="258">
        <v>2.14</v>
      </c>
      <c r="Q10" s="257">
        <v>0</v>
      </c>
      <c r="R10" s="257">
        <v>0</v>
      </c>
      <c r="S10" s="257">
        <v>0</v>
      </c>
      <c r="T10" s="257">
        <v>0</v>
      </c>
      <c r="U10" s="257">
        <v>0</v>
      </c>
      <c r="V10" s="257">
        <v>0</v>
      </c>
      <c r="W10" s="257">
        <v>20</v>
      </c>
      <c r="X10" s="257">
        <v>0</v>
      </c>
      <c r="Y10" s="227"/>
      <c r="Z10" s="244">
        <v>100</v>
      </c>
      <c r="AA10" s="245">
        <v>100</v>
      </c>
      <c r="AB10" s="244">
        <v>89.288571428571416</v>
      </c>
      <c r="AC10" s="245">
        <v>89.288571428571416</v>
      </c>
      <c r="AD10" s="245">
        <v>10.711428571428572</v>
      </c>
      <c r="AE10" s="244">
        <v>0</v>
      </c>
      <c r="AF10" s="244">
        <v>0</v>
      </c>
      <c r="AG10" s="244">
        <v>0</v>
      </c>
      <c r="AH10" s="244">
        <v>0</v>
      </c>
      <c r="AI10" s="244">
        <v>0</v>
      </c>
      <c r="AJ10" s="244">
        <v>0</v>
      </c>
      <c r="AK10" s="227"/>
      <c r="AL10" s="241"/>
      <c r="AM10" s="242"/>
      <c r="AN10" s="241"/>
      <c r="AO10" s="242"/>
      <c r="AP10" s="242"/>
      <c r="AQ10" s="241"/>
      <c r="AR10" s="241"/>
      <c r="AS10" s="241"/>
      <c r="AT10" s="241"/>
      <c r="AU10" s="241"/>
      <c r="AV10" s="231"/>
      <c r="AW10" s="227"/>
      <c r="AX10" s="244">
        <v>100</v>
      </c>
      <c r="AY10" s="245">
        <v>100</v>
      </c>
      <c r="AZ10" s="244">
        <v>89.288571428571416</v>
      </c>
      <c r="BA10" s="245">
        <v>89.288571428571416</v>
      </c>
      <c r="BB10" s="245">
        <v>10.711428571428572</v>
      </c>
      <c r="BC10" s="244">
        <v>0</v>
      </c>
      <c r="BD10" s="244">
        <v>0</v>
      </c>
      <c r="BE10" s="244">
        <v>0</v>
      </c>
      <c r="BF10" s="244">
        <v>0</v>
      </c>
      <c r="BG10" s="244">
        <v>0</v>
      </c>
      <c r="BH10" s="244">
        <v>0</v>
      </c>
    </row>
    <row r="11" spans="1:60" s="5" customFormat="1" ht="18.75" x14ac:dyDescent="0.3">
      <c r="A11" s="246"/>
      <c r="B11" s="247" t="s">
        <v>346</v>
      </c>
      <c r="C11" s="246"/>
      <c r="D11" s="248"/>
      <c r="E11" s="248"/>
      <c r="F11" s="249"/>
      <c r="G11" s="250"/>
      <c r="H11" s="249"/>
      <c r="I11" s="249">
        <f>SUM(I8:I9)</f>
        <v>20</v>
      </c>
      <c r="J11" s="246" t="s">
        <v>9</v>
      </c>
      <c r="K11" s="246"/>
      <c r="L11" s="251">
        <v>20</v>
      </c>
      <c r="M11" s="252">
        <v>20</v>
      </c>
      <c r="N11" s="251">
        <v>17.86</v>
      </c>
      <c r="O11" s="251">
        <v>17.86</v>
      </c>
      <c r="P11" s="252">
        <v>2.14</v>
      </c>
      <c r="Q11" s="251">
        <v>0</v>
      </c>
      <c r="R11" s="251">
        <v>0</v>
      </c>
      <c r="S11" s="251">
        <v>0</v>
      </c>
      <c r="T11" s="251">
        <v>0</v>
      </c>
      <c r="U11" s="251">
        <v>0</v>
      </c>
      <c r="V11" s="251">
        <v>0</v>
      </c>
      <c r="W11" s="251">
        <v>20</v>
      </c>
      <c r="X11" s="253">
        <v>0</v>
      </c>
      <c r="Y11" s="227"/>
      <c r="Z11" s="254">
        <f>Z6+L11</f>
        <v>100</v>
      </c>
      <c r="AA11" s="255">
        <f t="shared" ref="AA11:AJ11" si="0">AA6+M11</f>
        <v>100</v>
      </c>
      <c r="AB11" s="254">
        <f t="shared" si="0"/>
        <v>89.288571428571416</v>
      </c>
      <c r="AC11" s="255">
        <f t="shared" si="0"/>
        <v>89.288571428571416</v>
      </c>
      <c r="AD11" s="255">
        <f t="shared" si="0"/>
        <v>10.711428571428572</v>
      </c>
      <c r="AE11" s="254">
        <f t="shared" si="0"/>
        <v>0</v>
      </c>
      <c r="AF11" s="254">
        <f t="shared" si="0"/>
        <v>0</v>
      </c>
      <c r="AG11" s="254">
        <f t="shared" si="0"/>
        <v>0</v>
      </c>
      <c r="AH11" s="254">
        <f t="shared" si="0"/>
        <v>0</v>
      </c>
      <c r="AI11" s="254">
        <f t="shared" si="0"/>
        <v>0</v>
      </c>
      <c r="AJ11" s="254">
        <f t="shared" si="0"/>
        <v>0</v>
      </c>
      <c r="AK11" s="227"/>
      <c r="AL11" s="253"/>
      <c r="AM11" s="256"/>
      <c r="AN11" s="253"/>
      <c r="AO11" s="256"/>
      <c r="AP11" s="256"/>
      <c r="AQ11" s="253"/>
      <c r="AR11" s="253"/>
      <c r="AS11" s="253"/>
      <c r="AT11" s="253"/>
      <c r="AU11" s="253"/>
      <c r="AV11" s="253"/>
      <c r="AW11" s="227"/>
      <c r="AX11" s="254">
        <v>100</v>
      </c>
      <c r="AY11" s="255">
        <v>100</v>
      </c>
      <c r="AZ11" s="254">
        <v>89.288571428571416</v>
      </c>
      <c r="BA11" s="255">
        <v>89.288571428571416</v>
      </c>
      <c r="BB11" s="255">
        <v>10.711428571428572</v>
      </c>
      <c r="BC11" s="254">
        <v>0</v>
      </c>
      <c r="BD11" s="254">
        <v>0</v>
      </c>
      <c r="BE11" s="254">
        <v>0</v>
      </c>
      <c r="BF11" s="254">
        <v>0</v>
      </c>
      <c r="BG11" s="254">
        <v>0</v>
      </c>
      <c r="BH11" s="254">
        <v>0</v>
      </c>
    </row>
    <row r="12" spans="1:60" s="5" customFormat="1" ht="18.75" x14ac:dyDescent="0.3">
      <c r="A12" s="3"/>
      <c r="B12" s="3"/>
      <c r="C12" s="3"/>
      <c r="D12" s="91"/>
      <c r="E12" s="91"/>
      <c r="F12" s="4"/>
      <c r="G12" s="25"/>
      <c r="H12" s="4"/>
      <c r="I12" s="4"/>
      <c r="J12" s="3"/>
      <c r="K12" s="3"/>
      <c r="L12" s="58"/>
      <c r="M12" s="69"/>
      <c r="N12" s="58"/>
      <c r="O12" s="72"/>
      <c r="P12" s="72"/>
      <c r="Q12" s="58"/>
      <c r="R12" s="58"/>
      <c r="S12" s="58"/>
      <c r="T12" s="58"/>
      <c r="U12" s="58"/>
      <c r="V12" s="58"/>
      <c r="W12" s="58"/>
      <c r="X12" s="58"/>
      <c r="Y12" s="3"/>
      <c r="Z12" s="137"/>
      <c r="AA12" s="158"/>
      <c r="AB12" s="146"/>
      <c r="AC12" s="161"/>
      <c r="AD12" s="162"/>
      <c r="AE12" s="137"/>
      <c r="AF12" s="137"/>
      <c r="AG12" s="137"/>
      <c r="AH12" s="137"/>
      <c r="AI12" s="137"/>
      <c r="AJ12" s="137"/>
      <c r="AL12" s="3"/>
      <c r="AM12" s="155"/>
      <c r="AN12" s="3"/>
      <c r="AO12" s="154"/>
      <c r="AP12" s="154"/>
      <c r="AQ12" s="3"/>
      <c r="AR12" s="3"/>
      <c r="AS12" s="3"/>
      <c r="AT12" s="3"/>
      <c r="AU12" s="3"/>
      <c r="AV12" s="3"/>
      <c r="AX12" s="3"/>
      <c r="AY12" s="200"/>
      <c r="AZ12" s="3"/>
      <c r="BA12" s="199"/>
      <c r="BB12" s="199"/>
      <c r="BC12" s="3"/>
      <c r="BD12" s="3"/>
      <c r="BE12" s="3"/>
      <c r="BF12" s="3"/>
      <c r="BG12" s="3"/>
      <c r="BH12" s="3"/>
    </row>
    <row r="13" spans="1:60" s="5" customFormat="1" ht="18.75" x14ac:dyDescent="0.3">
      <c r="A13" s="8"/>
      <c r="B13" s="8"/>
      <c r="C13" s="8" t="s">
        <v>38</v>
      </c>
      <c r="D13" s="92" t="s">
        <v>33</v>
      </c>
      <c r="E13" s="92">
        <v>1</v>
      </c>
      <c r="F13" s="9">
        <v>10</v>
      </c>
      <c r="G13" s="27"/>
      <c r="H13" s="9"/>
      <c r="I13" s="9">
        <f>E13*F13</f>
        <v>10</v>
      </c>
      <c r="J13" s="8"/>
      <c r="K13" s="8"/>
      <c r="L13" s="62"/>
      <c r="M13" s="70"/>
      <c r="N13" s="62"/>
      <c r="O13" s="73"/>
      <c r="P13" s="73"/>
      <c r="Q13" s="62"/>
      <c r="R13" s="62"/>
      <c r="S13" s="62"/>
      <c r="T13" s="62"/>
      <c r="U13" s="62"/>
      <c r="V13" s="58"/>
      <c r="W13" s="62"/>
      <c r="X13" s="58"/>
      <c r="Y13" s="3"/>
      <c r="Z13" s="137"/>
      <c r="AA13" s="158"/>
      <c r="AB13" s="146"/>
      <c r="AC13" s="161"/>
      <c r="AD13" s="162"/>
      <c r="AE13" s="137"/>
      <c r="AF13" s="137"/>
      <c r="AG13" s="137"/>
      <c r="AH13" s="137"/>
      <c r="AI13" s="137"/>
      <c r="AJ13" s="137"/>
      <c r="AL13" s="3"/>
      <c r="AM13" s="155"/>
      <c r="AN13" s="3"/>
      <c r="AO13" s="154"/>
      <c r="AP13" s="154"/>
      <c r="AQ13" s="3"/>
      <c r="AR13" s="3"/>
      <c r="AS13" s="3"/>
      <c r="AT13" s="3"/>
      <c r="AU13" s="3"/>
      <c r="AV13" s="3"/>
      <c r="AX13" s="3"/>
      <c r="AY13" s="200"/>
      <c r="AZ13" s="3"/>
      <c r="BA13" s="199"/>
      <c r="BB13" s="199"/>
      <c r="BC13" s="3"/>
      <c r="BD13" s="3"/>
      <c r="BE13" s="3"/>
      <c r="BF13" s="3"/>
      <c r="BG13" s="3"/>
      <c r="BH13" s="3"/>
    </row>
    <row r="14" spans="1:60" s="5" customFormat="1" ht="18.75" x14ac:dyDescent="0.3">
      <c r="A14" s="8"/>
      <c r="B14" s="8"/>
      <c r="C14" s="44" t="s">
        <v>186</v>
      </c>
      <c r="D14" s="94" t="s">
        <v>15</v>
      </c>
      <c r="E14" s="94">
        <v>1</v>
      </c>
      <c r="F14" s="9">
        <v>10</v>
      </c>
      <c r="G14" s="27"/>
      <c r="H14" s="9"/>
      <c r="I14" s="9">
        <f>E14*F14</f>
        <v>10</v>
      </c>
      <c r="J14" s="8"/>
      <c r="K14" s="8"/>
      <c r="L14" s="62"/>
      <c r="M14" s="70"/>
      <c r="N14" s="62"/>
      <c r="O14" s="73"/>
      <c r="P14" s="73"/>
      <c r="Q14" s="62"/>
      <c r="R14" s="62"/>
      <c r="S14" s="62"/>
      <c r="T14" s="62"/>
      <c r="U14" s="62"/>
      <c r="V14" s="58"/>
      <c r="W14" s="62"/>
      <c r="X14" s="58"/>
      <c r="Y14" s="3"/>
      <c r="Z14" s="137"/>
      <c r="AA14" s="158"/>
      <c r="AB14" s="146"/>
      <c r="AC14" s="161"/>
      <c r="AD14" s="162"/>
      <c r="AE14" s="137"/>
      <c r="AF14" s="137"/>
      <c r="AG14" s="137"/>
      <c r="AH14" s="137"/>
      <c r="AI14" s="137"/>
      <c r="AJ14" s="137"/>
      <c r="AL14" s="3"/>
      <c r="AM14" s="155"/>
      <c r="AN14" s="3"/>
      <c r="AO14" s="154"/>
      <c r="AP14" s="154"/>
      <c r="AQ14" s="3"/>
      <c r="AR14" s="3"/>
      <c r="AS14" s="3"/>
      <c r="AT14" s="3"/>
      <c r="AU14" s="3"/>
      <c r="AV14" s="3"/>
      <c r="AX14" s="3"/>
      <c r="AY14" s="200"/>
      <c r="AZ14" s="3"/>
      <c r="BA14" s="199"/>
      <c r="BB14" s="199"/>
      <c r="BC14" s="3"/>
      <c r="BD14" s="3"/>
      <c r="BE14" s="3"/>
      <c r="BF14" s="3"/>
      <c r="BG14" s="3"/>
      <c r="BH14" s="3"/>
    </row>
    <row r="15" spans="1:60" s="5" customFormat="1" ht="18.75" x14ac:dyDescent="0.3">
      <c r="A15" s="8"/>
      <c r="B15" s="136" t="s">
        <v>347</v>
      </c>
      <c r="C15" s="44"/>
      <c r="D15" s="94"/>
      <c r="E15" s="94"/>
      <c r="F15" s="9"/>
      <c r="G15" s="27"/>
      <c r="H15" s="9"/>
      <c r="I15" s="9"/>
      <c r="J15" s="8"/>
      <c r="K15" s="8"/>
      <c r="L15" s="143">
        <v>10</v>
      </c>
      <c r="M15" s="144">
        <v>10</v>
      </c>
      <c r="N15" s="143">
        <v>8.928571428571427</v>
      </c>
      <c r="O15" s="144">
        <v>8.928571428571427</v>
      </c>
      <c r="P15" s="144">
        <v>1.0714285714285714</v>
      </c>
      <c r="Q15" s="143">
        <v>0</v>
      </c>
      <c r="R15" s="143">
        <v>0</v>
      </c>
      <c r="S15" s="143">
        <v>0</v>
      </c>
      <c r="T15" s="143">
        <v>0</v>
      </c>
      <c r="U15" s="143">
        <v>0</v>
      </c>
      <c r="V15" s="143">
        <v>10</v>
      </c>
      <c r="W15" s="143">
        <v>10</v>
      </c>
      <c r="X15" s="143">
        <v>0</v>
      </c>
      <c r="Y15" s="3"/>
      <c r="Z15" s="141">
        <v>2621.4285714285716</v>
      </c>
      <c r="AA15" s="174">
        <v>2401.9428571428571</v>
      </c>
      <c r="AB15" s="141">
        <v>2165.4464285714294</v>
      </c>
      <c r="AC15" s="174">
        <v>1970.8035714285711</v>
      </c>
      <c r="AD15" s="174">
        <v>236.49642857142857</v>
      </c>
      <c r="AE15" s="141">
        <v>18.482142857142854</v>
      </c>
      <c r="AF15" s="141">
        <v>154.01785714285711</v>
      </c>
      <c r="AG15" s="141">
        <v>201.00357142857143</v>
      </c>
      <c r="AH15" s="141">
        <v>71.428571428571416</v>
      </c>
      <c r="AI15" s="141">
        <v>0</v>
      </c>
      <c r="AJ15" s="141">
        <v>10</v>
      </c>
      <c r="AL15" s="143">
        <v>10</v>
      </c>
      <c r="AM15" s="144">
        <v>10</v>
      </c>
      <c r="AN15" s="143">
        <v>8.928571428571427</v>
      </c>
      <c r="AO15" s="144">
        <v>8.928571428571427</v>
      </c>
      <c r="AP15" s="144">
        <v>1.0714285714285714</v>
      </c>
      <c r="AQ15" s="143">
        <v>0</v>
      </c>
      <c r="AR15" s="143">
        <v>0</v>
      </c>
      <c r="AS15" s="143">
        <v>0</v>
      </c>
      <c r="AT15" s="143">
        <v>0</v>
      </c>
      <c r="AU15" s="143">
        <v>0</v>
      </c>
      <c r="AV15" s="143">
        <v>10</v>
      </c>
      <c r="AX15" s="141">
        <v>2621.4285714285716</v>
      </c>
      <c r="AY15" s="174">
        <v>2401.9428571428571</v>
      </c>
      <c r="AZ15" s="141">
        <v>2165.4464285714294</v>
      </c>
      <c r="BA15" s="174">
        <v>1970.8035714285711</v>
      </c>
      <c r="BB15" s="174">
        <v>236.49642857142857</v>
      </c>
      <c r="BC15" s="141">
        <v>18.482142857142854</v>
      </c>
      <c r="BD15" s="141">
        <v>154.01785714285711</v>
      </c>
      <c r="BE15" s="141">
        <v>201.00357142857143</v>
      </c>
      <c r="BF15" s="141">
        <v>71.428571428571416</v>
      </c>
      <c r="BG15" s="141">
        <v>0</v>
      </c>
      <c r="BH15" s="141">
        <v>10</v>
      </c>
    </row>
    <row r="16" spans="1:60" s="5" customFormat="1" ht="18.75" x14ac:dyDescent="0.3">
      <c r="A16" s="6"/>
      <c r="B16" s="124" t="s">
        <v>346</v>
      </c>
      <c r="C16" s="6"/>
      <c r="D16" s="90"/>
      <c r="E16" s="90"/>
      <c r="F16" s="7"/>
      <c r="G16" s="26"/>
      <c r="H16" s="7"/>
      <c r="I16" s="127">
        <f>SUM(I13:I14)</f>
        <v>20</v>
      </c>
      <c r="J16" s="128" t="s">
        <v>9</v>
      </c>
      <c r="K16" s="128"/>
      <c r="L16" s="131">
        <v>10</v>
      </c>
      <c r="M16" s="132">
        <v>10</v>
      </c>
      <c r="N16" s="131">
        <v>8.928571428571427</v>
      </c>
      <c r="O16" s="132">
        <v>8.928571428571427</v>
      </c>
      <c r="P16" s="132">
        <v>1.0714285714285714</v>
      </c>
      <c r="Q16" s="131">
        <v>0</v>
      </c>
      <c r="R16" s="131">
        <v>0</v>
      </c>
      <c r="S16" s="131">
        <v>0</v>
      </c>
      <c r="T16" s="131">
        <v>0</v>
      </c>
      <c r="U16" s="131">
        <v>0</v>
      </c>
      <c r="V16" s="131">
        <v>10</v>
      </c>
      <c r="W16" s="61">
        <v>10</v>
      </c>
      <c r="X16" s="61">
        <v>0</v>
      </c>
      <c r="Y16" s="3"/>
      <c r="Z16" s="127">
        <f>Z11+L16</f>
        <v>110</v>
      </c>
      <c r="AA16" s="160">
        <f t="shared" ref="AA16:AJ16" si="1">AA11+M16</f>
        <v>110</v>
      </c>
      <c r="AB16" s="127">
        <f t="shared" si="1"/>
        <v>98.217142857142846</v>
      </c>
      <c r="AC16" s="160">
        <f t="shared" si="1"/>
        <v>98.217142857142846</v>
      </c>
      <c r="AD16" s="160">
        <f t="shared" si="1"/>
        <v>11.782857142857143</v>
      </c>
      <c r="AE16" s="127">
        <f t="shared" si="1"/>
        <v>0</v>
      </c>
      <c r="AF16" s="127">
        <f t="shared" si="1"/>
        <v>0</v>
      </c>
      <c r="AG16" s="127">
        <f t="shared" si="1"/>
        <v>0</v>
      </c>
      <c r="AH16" s="127">
        <f t="shared" si="1"/>
        <v>0</v>
      </c>
      <c r="AI16" s="127">
        <f t="shared" si="1"/>
        <v>0</v>
      </c>
      <c r="AJ16" s="127">
        <f t="shared" si="1"/>
        <v>10</v>
      </c>
      <c r="AL16" s="131">
        <v>10</v>
      </c>
      <c r="AM16" s="132">
        <v>10</v>
      </c>
      <c r="AN16" s="131">
        <v>8.928571428571427</v>
      </c>
      <c r="AO16" s="132">
        <v>8.928571428571427</v>
      </c>
      <c r="AP16" s="132">
        <v>1.0714285714285714</v>
      </c>
      <c r="AQ16" s="131">
        <v>0</v>
      </c>
      <c r="AR16" s="131">
        <v>0</v>
      </c>
      <c r="AS16" s="131">
        <v>0</v>
      </c>
      <c r="AT16" s="131">
        <v>0</v>
      </c>
      <c r="AU16" s="131">
        <v>0</v>
      </c>
      <c r="AV16" s="131">
        <v>10</v>
      </c>
      <c r="AX16" s="127">
        <v>2621.4285714285716</v>
      </c>
      <c r="AY16" s="160">
        <v>2401.9428571428571</v>
      </c>
      <c r="AZ16" s="127">
        <v>2165.4464285714294</v>
      </c>
      <c r="BA16" s="160">
        <v>1970.8035714285711</v>
      </c>
      <c r="BB16" s="160">
        <v>236.49642857142857</v>
      </c>
      <c r="BC16" s="127">
        <v>18.482142857142854</v>
      </c>
      <c r="BD16" s="127">
        <v>154.01785714285711</v>
      </c>
      <c r="BE16" s="127">
        <v>201.00357142857143</v>
      </c>
      <c r="BF16" s="127">
        <v>71.428571428571416</v>
      </c>
      <c r="BG16" s="127">
        <v>0</v>
      </c>
      <c r="BH16" s="127">
        <v>10</v>
      </c>
    </row>
  </sheetData>
  <mergeCells count="4">
    <mergeCell ref="A1:L1"/>
    <mergeCell ref="Z1:AJ1"/>
    <mergeCell ref="AL1:AV1"/>
    <mergeCell ref="AX1:BH1"/>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0</xdr:col>
                    <xdr:colOff>19050</xdr:colOff>
                    <xdr:row>3</xdr:row>
                    <xdr:rowOff>180975</xdr:rowOff>
                  </from>
                  <to>
                    <xdr:col>1</xdr:col>
                    <xdr:colOff>161925</xdr:colOff>
                    <xdr:row>5</xdr:row>
                    <xdr:rowOff>19050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0</xdr:col>
                    <xdr:colOff>0</xdr:colOff>
                    <xdr:row>6</xdr:row>
                    <xdr:rowOff>190500</xdr:rowOff>
                  </from>
                  <to>
                    <xdr:col>1</xdr:col>
                    <xdr:colOff>142875</xdr:colOff>
                    <xdr:row>8</xdr:row>
                    <xdr:rowOff>19050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0</xdr:col>
                    <xdr:colOff>0</xdr:colOff>
                    <xdr:row>11</xdr:row>
                    <xdr:rowOff>180975</xdr:rowOff>
                  </from>
                  <to>
                    <xdr:col>1</xdr:col>
                    <xdr:colOff>142875</xdr:colOff>
                    <xdr:row>13</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sheetPr>
  <dimension ref="A1"/>
  <sheetViews>
    <sheetView topLeftCell="A7" zoomScale="55" zoomScaleNormal="55" workbookViewId="0">
      <selection activeCell="AF31" sqref="AF31"/>
    </sheetView>
  </sheetViews>
  <sheetFormatPr defaultRowHeight="15" x14ac:dyDescent="0.25"/>
  <cols>
    <col min="1" max="18" width="9.140625" style="13"/>
    <col min="19" max="19" width="9.140625" style="13" customWidth="1"/>
    <col min="20" max="16384" width="9.140625" style="13"/>
  </cols>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A2:AB55"/>
  <sheetViews>
    <sheetView topLeftCell="E1" zoomScale="70" zoomScaleNormal="70" workbookViewId="0">
      <selection activeCell="S13" sqref="S13"/>
    </sheetView>
  </sheetViews>
  <sheetFormatPr defaultRowHeight="15" x14ac:dyDescent="0.25"/>
  <cols>
    <col min="1" max="1" width="2.85546875" bestFit="1" customWidth="1"/>
    <col min="2" max="2" width="26.5703125" bestFit="1" customWidth="1"/>
    <col min="3" max="3" width="8.28515625" bestFit="1" customWidth="1"/>
    <col min="4" max="4" width="22.140625" bestFit="1" customWidth="1"/>
    <col min="5" max="5" width="4.7109375" customWidth="1"/>
    <col min="7" max="7" width="5.28515625" customWidth="1"/>
    <col min="8" max="8" width="4.28515625" bestFit="1" customWidth="1"/>
    <col min="9" max="9" width="25.28515625" bestFit="1" customWidth="1"/>
    <col min="10" max="10" width="2.28515625" bestFit="1" customWidth="1"/>
    <col min="11" max="11" width="17.85546875" bestFit="1" customWidth="1"/>
    <col min="12" max="12" width="3.140625" bestFit="1" customWidth="1"/>
    <col min="13" max="13" width="6.42578125" style="30" bestFit="1" customWidth="1"/>
    <col min="14" max="14" width="11.28515625" bestFit="1" customWidth="1"/>
    <col min="16" max="16" width="4.42578125" customWidth="1"/>
    <col min="18" max="18" width="3.140625" bestFit="1" customWidth="1"/>
    <col min="19" max="19" width="27.140625" bestFit="1" customWidth="1"/>
    <col min="20" max="20" width="3.140625" bestFit="1" customWidth="1"/>
    <col min="21" max="21" width="15" bestFit="1" customWidth="1"/>
    <col min="22" max="22" width="9.28515625" style="45" bestFit="1" customWidth="1"/>
    <col min="23" max="23" width="13.5703125" bestFit="1" customWidth="1"/>
    <col min="24" max="24" width="4.140625" customWidth="1"/>
    <col min="26" max="26" width="4.7109375" customWidth="1"/>
    <col min="27" max="27" width="28.7109375" bestFit="1" customWidth="1"/>
    <col min="28" max="28" width="3.28515625" customWidth="1"/>
  </cols>
  <sheetData>
    <row r="2" spans="1:28" x14ac:dyDescent="0.25">
      <c r="R2" s="23"/>
      <c r="S2" s="23"/>
      <c r="T2" s="23"/>
      <c r="U2" s="23"/>
      <c r="V2" s="47"/>
      <c r="W2" s="23"/>
      <c r="X2" s="23"/>
      <c r="Y2" s="23"/>
      <c r="Z2" s="23"/>
      <c r="AA2" s="23"/>
      <c r="AB2" s="13"/>
    </row>
    <row r="3" spans="1:28" x14ac:dyDescent="0.25">
      <c r="A3" s="13"/>
      <c r="B3" s="13"/>
      <c r="C3" s="13"/>
      <c r="D3" s="13"/>
      <c r="E3" s="13"/>
      <c r="G3" s="13"/>
      <c r="H3" s="13"/>
      <c r="I3" s="13"/>
      <c r="J3" s="13"/>
      <c r="K3" s="13"/>
      <c r="L3" s="13"/>
      <c r="M3" s="34"/>
      <c r="N3" s="13"/>
      <c r="O3" s="13"/>
      <c r="P3" s="13"/>
      <c r="R3" s="13"/>
      <c r="T3" s="13"/>
      <c r="U3" s="13"/>
      <c r="V3" s="33"/>
      <c r="W3" s="13"/>
      <c r="X3" s="13"/>
      <c r="Z3" s="13"/>
      <c r="AB3" s="13"/>
    </row>
    <row r="4" spans="1:28" x14ac:dyDescent="0.25">
      <c r="A4" s="13"/>
      <c r="B4" s="46" t="s">
        <v>145</v>
      </c>
      <c r="C4" s="13"/>
      <c r="D4" s="13"/>
      <c r="E4" s="13"/>
      <c r="G4" s="13"/>
      <c r="H4" s="13"/>
      <c r="I4" s="46" t="s">
        <v>160</v>
      </c>
      <c r="J4" s="13"/>
      <c r="K4" s="13"/>
      <c r="L4" s="13"/>
      <c r="M4" s="34"/>
      <c r="N4" s="13"/>
      <c r="O4" s="13"/>
      <c r="P4" s="13"/>
      <c r="R4" s="13"/>
      <c r="S4" s="46" t="s">
        <v>160</v>
      </c>
      <c r="T4" s="13"/>
      <c r="U4" s="13"/>
      <c r="V4" s="33"/>
      <c r="W4" s="13"/>
      <c r="X4" s="13"/>
      <c r="Z4" s="13"/>
      <c r="AA4" s="46" t="s">
        <v>178</v>
      </c>
      <c r="AB4" s="13"/>
    </row>
    <row r="5" spans="1:28" x14ac:dyDescent="0.25">
      <c r="A5" s="13"/>
      <c r="B5" s="13" t="s">
        <v>146</v>
      </c>
      <c r="C5" s="13"/>
      <c r="D5" s="13"/>
      <c r="E5" s="13"/>
      <c r="G5" s="13"/>
      <c r="H5" s="13"/>
      <c r="I5" s="13" t="s">
        <v>161</v>
      </c>
      <c r="J5" s="13"/>
      <c r="K5" s="13"/>
      <c r="L5" s="13"/>
      <c r="M5" s="34"/>
      <c r="N5" s="13"/>
      <c r="O5" s="13"/>
      <c r="P5" s="13"/>
      <c r="R5" s="13"/>
      <c r="S5" s="13" t="s">
        <v>173</v>
      </c>
      <c r="T5" s="13"/>
      <c r="U5" s="13"/>
      <c r="V5" s="33"/>
      <c r="W5" s="13"/>
      <c r="X5" s="13"/>
      <c r="Z5" s="13"/>
      <c r="AA5" s="13" t="s">
        <v>179</v>
      </c>
      <c r="AB5" s="13"/>
    </row>
    <row r="6" spans="1:28" x14ac:dyDescent="0.25">
      <c r="A6" s="13"/>
      <c r="B6" s="13"/>
      <c r="C6" s="13"/>
      <c r="D6" s="13"/>
      <c r="E6" s="13"/>
      <c r="G6" s="13"/>
      <c r="H6" s="13"/>
      <c r="I6" s="13"/>
      <c r="J6" s="13"/>
      <c r="K6" s="13"/>
      <c r="L6" s="13"/>
      <c r="M6" s="34"/>
      <c r="N6" s="13"/>
      <c r="O6" s="13"/>
      <c r="P6" s="13"/>
      <c r="R6" s="13"/>
      <c r="S6" s="13"/>
      <c r="T6" s="13"/>
      <c r="U6" s="13"/>
      <c r="V6" s="33"/>
      <c r="W6" s="13"/>
      <c r="X6" s="13"/>
      <c r="Z6" s="13"/>
      <c r="AA6" s="13"/>
      <c r="AB6" s="13"/>
    </row>
    <row r="7" spans="1:28" x14ac:dyDescent="0.25">
      <c r="A7" s="13"/>
      <c r="B7" s="13" t="s">
        <v>147</v>
      </c>
      <c r="C7" s="13" t="s">
        <v>8</v>
      </c>
      <c r="D7" s="13" t="s">
        <v>152</v>
      </c>
      <c r="E7" s="13"/>
      <c r="G7" s="13"/>
      <c r="H7" s="29" t="s">
        <v>137</v>
      </c>
      <c r="I7" s="13" t="s">
        <v>162</v>
      </c>
      <c r="J7" s="13"/>
      <c r="K7" s="13" t="s">
        <v>168</v>
      </c>
      <c r="L7" s="13"/>
      <c r="M7" s="34"/>
      <c r="N7" s="13"/>
      <c r="O7" s="13"/>
      <c r="P7" s="13"/>
      <c r="R7" s="13"/>
      <c r="S7" s="13" t="s">
        <v>174</v>
      </c>
      <c r="T7" s="13" t="s">
        <v>137</v>
      </c>
      <c r="U7" s="13" t="s">
        <v>175</v>
      </c>
      <c r="V7" s="33" t="s">
        <v>176</v>
      </c>
      <c r="W7" s="13" t="s">
        <v>177</v>
      </c>
      <c r="X7" s="13"/>
      <c r="Z7" s="13"/>
      <c r="AA7" s="13" t="s">
        <v>180</v>
      </c>
      <c r="AB7" s="13"/>
    </row>
    <row r="8" spans="1:28" x14ac:dyDescent="0.25">
      <c r="A8" s="13"/>
      <c r="B8" s="13" t="s">
        <v>148</v>
      </c>
      <c r="C8" s="13">
        <v>20</v>
      </c>
      <c r="D8" s="13" t="s">
        <v>153</v>
      </c>
      <c r="E8" s="13"/>
      <c r="G8" s="13"/>
      <c r="H8" s="13">
        <v>1</v>
      </c>
      <c r="I8" s="13" t="s">
        <v>131</v>
      </c>
      <c r="J8" s="13">
        <v>1</v>
      </c>
      <c r="K8" s="13" t="s">
        <v>163</v>
      </c>
      <c r="L8" s="13" t="s">
        <v>165</v>
      </c>
      <c r="M8" s="34">
        <v>1</v>
      </c>
      <c r="N8" s="13" t="s">
        <v>163</v>
      </c>
      <c r="O8" s="13" t="s">
        <v>166</v>
      </c>
      <c r="P8" s="13"/>
      <c r="R8" s="13"/>
      <c r="S8" s="13" t="s">
        <v>16</v>
      </c>
      <c r="T8" s="13">
        <v>1</v>
      </c>
      <c r="U8" s="13" t="s">
        <v>131</v>
      </c>
      <c r="V8" s="33">
        <v>1</v>
      </c>
      <c r="W8" s="13" t="s">
        <v>124</v>
      </c>
      <c r="X8" s="13"/>
      <c r="Z8" s="13"/>
      <c r="AA8" s="13"/>
      <c r="AB8" s="13"/>
    </row>
    <row r="9" spans="1:28" x14ac:dyDescent="0.25">
      <c r="A9" s="13"/>
      <c r="B9" s="13" t="s">
        <v>149</v>
      </c>
      <c r="C9" s="13">
        <v>20</v>
      </c>
      <c r="D9" s="13" t="s">
        <v>154</v>
      </c>
      <c r="E9" s="13"/>
      <c r="G9" s="13"/>
      <c r="H9" s="13"/>
      <c r="I9" s="13"/>
      <c r="J9" s="13">
        <v>1</v>
      </c>
      <c r="K9" s="13" t="s">
        <v>105</v>
      </c>
      <c r="L9" s="13" t="s">
        <v>164</v>
      </c>
      <c r="M9" s="34">
        <v>5</v>
      </c>
      <c r="N9" s="13" t="s">
        <v>104</v>
      </c>
      <c r="O9" s="13" t="s">
        <v>167</v>
      </c>
      <c r="P9" s="13"/>
      <c r="R9" s="13"/>
      <c r="S9" s="13"/>
      <c r="T9" s="13">
        <v>2</v>
      </c>
      <c r="U9" s="13" t="s">
        <v>121</v>
      </c>
      <c r="V9" s="33">
        <v>1</v>
      </c>
      <c r="W9" s="13" t="s">
        <v>124</v>
      </c>
      <c r="X9" s="13"/>
    </row>
    <row r="10" spans="1:28" x14ac:dyDescent="0.25">
      <c r="A10" s="13"/>
      <c r="B10" s="13" t="s">
        <v>51</v>
      </c>
      <c r="C10" s="13">
        <v>5</v>
      </c>
      <c r="D10" s="13" t="s">
        <v>155</v>
      </c>
      <c r="E10" s="13"/>
      <c r="G10" s="13"/>
      <c r="H10" s="13"/>
      <c r="I10" s="13"/>
      <c r="J10" s="13"/>
      <c r="K10" s="13"/>
      <c r="L10" s="13"/>
      <c r="M10" s="34"/>
      <c r="N10" s="13"/>
      <c r="O10" s="13"/>
      <c r="P10" s="13"/>
      <c r="R10" s="13"/>
      <c r="S10" s="13"/>
      <c r="T10" s="13">
        <v>3</v>
      </c>
      <c r="U10" s="13" t="s">
        <v>89</v>
      </c>
      <c r="V10" s="33">
        <v>1</v>
      </c>
      <c r="W10" s="13" t="s">
        <v>124</v>
      </c>
      <c r="X10" s="13"/>
      <c r="Z10" s="13"/>
      <c r="AA10" s="13"/>
      <c r="AB10" s="13"/>
    </row>
    <row r="11" spans="1:28" x14ac:dyDescent="0.25">
      <c r="A11" s="13"/>
      <c r="B11" s="13" t="s">
        <v>21</v>
      </c>
      <c r="C11" s="13">
        <v>10</v>
      </c>
      <c r="D11" s="13" t="s">
        <v>156</v>
      </c>
      <c r="E11" s="13"/>
      <c r="G11" s="13"/>
      <c r="H11" s="13">
        <v>2</v>
      </c>
      <c r="I11" s="13" t="s">
        <v>88</v>
      </c>
      <c r="J11" s="13">
        <v>1</v>
      </c>
      <c r="K11" s="13" t="s">
        <v>163</v>
      </c>
      <c r="L11" s="13" t="s">
        <v>165</v>
      </c>
      <c r="M11" s="34">
        <v>1</v>
      </c>
      <c r="N11" s="13" t="s">
        <v>163</v>
      </c>
      <c r="O11" s="13" t="s">
        <v>166</v>
      </c>
      <c r="P11" s="13"/>
      <c r="R11" s="13"/>
      <c r="S11" s="13"/>
      <c r="T11" s="13">
        <v>4</v>
      </c>
      <c r="U11" s="13" t="s">
        <v>85</v>
      </c>
      <c r="V11" s="33">
        <v>1</v>
      </c>
      <c r="W11" s="13" t="s">
        <v>124</v>
      </c>
      <c r="X11" s="13"/>
      <c r="Z11" s="13"/>
      <c r="AA11" s="46" t="s">
        <v>183</v>
      </c>
      <c r="AB11" s="13"/>
    </row>
    <row r="12" spans="1:28" x14ac:dyDescent="0.25">
      <c r="A12" s="13"/>
      <c r="B12" s="13" t="s">
        <v>150</v>
      </c>
      <c r="C12" s="13">
        <v>0</v>
      </c>
      <c r="D12" s="13" t="s">
        <v>24</v>
      </c>
      <c r="E12" s="13"/>
      <c r="G12" s="13"/>
      <c r="H12" s="13"/>
      <c r="I12" s="13"/>
      <c r="J12" s="13">
        <v>1</v>
      </c>
      <c r="K12" s="13" t="s">
        <v>105</v>
      </c>
      <c r="L12" s="13" t="s">
        <v>164</v>
      </c>
      <c r="M12" s="34">
        <v>5</v>
      </c>
      <c r="N12" s="13" t="s">
        <v>104</v>
      </c>
      <c r="O12" s="13" t="s">
        <v>167</v>
      </c>
      <c r="P12" s="13"/>
      <c r="R12" s="13"/>
      <c r="S12" s="13"/>
      <c r="T12" s="13">
        <v>5</v>
      </c>
      <c r="U12" s="13" t="s">
        <v>86</v>
      </c>
      <c r="V12" s="33">
        <v>20</v>
      </c>
      <c r="W12" s="13" t="s">
        <v>128</v>
      </c>
      <c r="X12" s="13"/>
      <c r="Z12" s="13"/>
      <c r="AA12" s="13" t="s">
        <v>181</v>
      </c>
      <c r="AB12" s="13"/>
    </row>
    <row r="13" spans="1:28" x14ac:dyDescent="0.25">
      <c r="A13" s="13"/>
      <c r="B13" s="13" t="s">
        <v>151</v>
      </c>
      <c r="C13" s="13">
        <v>0</v>
      </c>
      <c r="D13" s="13" t="s">
        <v>60</v>
      </c>
      <c r="E13" s="13"/>
      <c r="G13" s="13"/>
      <c r="H13" s="13"/>
      <c r="I13" s="13"/>
      <c r="J13" s="13"/>
      <c r="K13" s="13"/>
      <c r="L13" s="13"/>
      <c r="M13" s="34"/>
      <c r="N13" s="13"/>
      <c r="O13" s="13"/>
      <c r="P13" s="13"/>
      <c r="R13" s="13"/>
      <c r="S13" s="13"/>
      <c r="T13" s="13"/>
      <c r="U13" s="13"/>
      <c r="V13" s="33"/>
      <c r="W13" s="13"/>
      <c r="X13" s="13"/>
      <c r="Z13" s="13"/>
      <c r="AA13" s="13"/>
      <c r="AB13" s="13"/>
    </row>
    <row r="14" spans="1:28" x14ac:dyDescent="0.25">
      <c r="A14" s="13"/>
      <c r="B14" s="13" t="s">
        <v>26</v>
      </c>
      <c r="C14" s="13">
        <v>8</v>
      </c>
      <c r="D14" s="13" t="s">
        <v>153</v>
      </c>
      <c r="E14" s="13"/>
      <c r="G14" s="13"/>
      <c r="H14" s="13">
        <v>3</v>
      </c>
      <c r="I14" s="13" t="s">
        <v>121</v>
      </c>
      <c r="J14" s="13">
        <v>1</v>
      </c>
      <c r="K14" s="13" t="s">
        <v>163</v>
      </c>
      <c r="L14" s="13" t="s">
        <v>165</v>
      </c>
      <c r="M14" s="34">
        <v>1</v>
      </c>
      <c r="N14" s="13" t="s">
        <v>163</v>
      </c>
      <c r="O14" s="13" t="s">
        <v>166</v>
      </c>
      <c r="P14" s="13"/>
      <c r="R14" s="13"/>
      <c r="S14" s="13" t="s">
        <v>12</v>
      </c>
      <c r="T14" s="13">
        <v>1</v>
      </c>
      <c r="U14" s="13" t="s">
        <v>88</v>
      </c>
      <c r="V14" s="33">
        <v>1</v>
      </c>
      <c r="W14" s="13" t="s">
        <v>124</v>
      </c>
      <c r="X14" s="13"/>
      <c r="Z14" s="13"/>
      <c r="AA14" s="13" t="s">
        <v>182</v>
      </c>
      <c r="AB14" s="13"/>
    </row>
    <row r="15" spans="1:28" x14ac:dyDescent="0.25">
      <c r="A15" s="13"/>
      <c r="B15" s="13" t="s">
        <v>27</v>
      </c>
      <c r="C15" s="13">
        <v>8</v>
      </c>
      <c r="D15" s="13" t="s">
        <v>159</v>
      </c>
      <c r="E15" s="13"/>
      <c r="G15" s="13"/>
      <c r="H15" s="13"/>
      <c r="I15" s="13"/>
      <c r="J15" s="13">
        <v>1</v>
      </c>
      <c r="K15" s="13" t="s">
        <v>105</v>
      </c>
      <c r="L15" s="13" t="s">
        <v>164</v>
      </c>
      <c r="M15" s="34">
        <v>5</v>
      </c>
      <c r="N15" s="13" t="s">
        <v>104</v>
      </c>
      <c r="O15" s="13" t="s">
        <v>167</v>
      </c>
      <c r="P15" s="13"/>
      <c r="R15" s="13"/>
      <c r="S15" s="13"/>
      <c r="T15" s="13">
        <v>2</v>
      </c>
      <c r="U15" s="13" t="s">
        <v>89</v>
      </c>
      <c r="V15" s="33">
        <v>1</v>
      </c>
      <c r="W15" s="13" t="s">
        <v>124</v>
      </c>
      <c r="X15" s="13"/>
      <c r="Z15" s="13"/>
      <c r="AA15" s="13"/>
      <c r="AB15" s="13"/>
    </row>
    <row r="16" spans="1:28" x14ac:dyDescent="0.25">
      <c r="A16" s="13"/>
      <c r="B16" s="13" t="s">
        <v>30</v>
      </c>
      <c r="C16" s="13">
        <v>0</v>
      </c>
      <c r="D16" s="13" t="s">
        <v>157</v>
      </c>
      <c r="E16" s="13"/>
      <c r="G16" s="13"/>
      <c r="H16" s="13"/>
      <c r="I16" s="13"/>
      <c r="J16" s="13"/>
      <c r="K16" s="13"/>
      <c r="L16" s="13"/>
      <c r="M16" s="34"/>
      <c r="N16" s="13"/>
      <c r="O16" s="13"/>
      <c r="P16" s="13"/>
      <c r="R16" s="13"/>
      <c r="S16" s="13"/>
      <c r="T16" s="13">
        <v>3</v>
      </c>
      <c r="U16" s="13" t="s">
        <v>85</v>
      </c>
      <c r="V16" s="33">
        <v>1</v>
      </c>
      <c r="W16" s="13" t="s">
        <v>124</v>
      </c>
      <c r="X16" s="13"/>
      <c r="Z16" s="13"/>
      <c r="AA16" s="13"/>
      <c r="AB16" s="13"/>
    </row>
    <row r="17" spans="1:28" x14ac:dyDescent="0.25">
      <c r="A17" s="13"/>
      <c r="B17" s="13" t="s">
        <v>31</v>
      </c>
      <c r="C17" s="13">
        <v>0</v>
      </c>
      <c r="D17" s="13" t="s">
        <v>158</v>
      </c>
      <c r="E17" s="13"/>
      <c r="G17" s="13"/>
      <c r="H17" s="13">
        <v>4</v>
      </c>
      <c r="I17" s="13" t="s">
        <v>89</v>
      </c>
      <c r="J17" s="13">
        <v>1</v>
      </c>
      <c r="K17" s="13" t="s">
        <v>163</v>
      </c>
      <c r="L17" s="13" t="s">
        <v>165</v>
      </c>
      <c r="M17" s="34">
        <v>1</v>
      </c>
      <c r="N17" s="13" t="s">
        <v>163</v>
      </c>
      <c r="O17" s="13" t="s">
        <v>166</v>
      </c>
      <c r="P17" s="13"/>
      <c r="R17" s="13"/>
      <c r="S17" s="13"/>
      <c r="T17" s="13">
        <v>4</v>
      </c>
      <c r="U17" s="13" t="s">
        <v>86</v>
      </c>
      <c r="V17" s="33">
        <v>20</v>
      </c>
      <c r="W17" s="13" t="s">
        <v>128</v>
      </c>
      <c r="X17" s="13"/>
    </row>
    <row r="18" spans="1:28" x14ac:dyDescent="0.25">
      <c r="A18" s="13"/>
      <c r="B18" s="13"/>
      <c r="C18" s="13"/>
      <c r="D18" s="13"/>
      <c r="E18" s="13"/>
      <c r="G18" s="13"/>
      <c r="H18" s="13"/>
      <c r="I18" s="13"/>
      <c r="J18" s="13">
        <v>1</v>
      </c>
      <c r="K18" s="13" t="s">
        <v>106</v>
      </c>
      <c r="L18" s="13" t="s">
        <v>164</v>
      </c>
      <c r="M18" s="34">
        <v>5</v>
      </c>
      <c r="N18" s="13" t="s">
        <v>104</v>
      </c>
      <c r="O18" s="13" t="s">
        <v>167</v>
      </c>
      <c r="P18" s="13"/>
      <c r="R18" s="13"/>
      <c r="S18" s="13"/>
      <c r="T18" s="13"/>
      <c r="U18" s="13"/>
      <c r="V18" s="33"/>
      <c r="W18" s="13"/>
      <c r="X18" s="13"/>
      <c r="Z18" s="13"/>
      <c r="AA18" s="13"/>
      <c r="AB18" s="13"/>
    </row>
    <row r="19" spans="1:28" x14ac:dyDescent="0.25">
      <c r="G19" s="13"/>
      <c r="H19" s="13"/>
      <c r="I19" s="13"/>
      <c r="J19" s="13"/>
      <c r="K19" s="13"/>
      <c r="L19" s="13"/>
      <c r="M19" s="34"/>
      <c r="N19" s="13"/>
      <c r="O19" s="13"/>
      <c r="P19" s="13"/>
      <c r="R19" s="13"/>
      <c r="S19" s="13" t="s">
        <v>33</v>
      </c>
      <c r="T19" s="13">
        <v>1</v>
      </c>
      <c r="U19" s="13" t="s">
        <v>33</v>
      </c>
      <c r="V19" s="33">
        <v>250</v>
      </c>
      <c r="W19" s="13" t="s">
        <v>128</v>
      </c>
      <c r="X19" s="13"/>
      <c r="Z19" s="13"/>
      <c r="AA19" s="48" t="s">
        <v>184</v>
      </c>
      <c r="AB19" s="13"/>
    </row>
    <row r="20" spans="1:28" x14ac:dyDescent="0.25">
      <c r="G20" s="13"/>
      <c r="H20" s="13">
        <v>5</v>
      </c>
      <c r="I20" s="13" t="s">
        <v>85</v>
      </c>
      <c r="J20" s="13">
        <v>1</v>
      </c>
      <c r="K20" s="13" t="s">
        <v>163</v>
      </c>
      <c r="L20" s="13" t="s">
        <v>165</v>
      </c>
      <c r="M20" s="34">
        <v>1</v>
      </c>
      <c r="N20" s="13" t="s">
        <v>163</v>
      </c>
      <c r="O20" s="13" t="s">
        <v>166</v>
      </c>
      <c r="P20" s="13"/>
      <c r="R20" s="13"/>
      <c r="S20" s="13"/>
      <c r="T20" s="13">
        <v>2</v>
      </c>
      <c r="U20" s="13" t="s">
        <v>91</v>
      </c>
      <c r="V20" s="33">
        <v>7</v>
      </c>
      <c r="W20" s="13" t="s">
        <v>123</v>
      </c>
      <c r="X20" s="13"/>
      <c r="Z20" s="13"/>
      <c r="AA20" s="13" t="s">
        <v>185</v>
      </c>
      <c r="AB20" s="13"/>
    </row>
    <row r="21" spans="1:28" x14ac:dyDescent="0.25">
      <c r="G21" s="13"/>
      <c r="H21" s="13"/>
      <c r="I21" s="13"/>
      <c r="J21" s="13">
        <v>1</v>
      </c>
      <c r="K21" s="13" t="s">
        <v>106</v>
      </c>
      <c r="L21" s="13" t="s">
        <v>164</v>
      </c>
      <c r="M21" s="34">
        <v>5</v>
      </c>
      <c r="N21" s="13" t="s">
        <v>104</v>
      </c>
      <c r="O21" s="13" t="s">
        <v>167</v>
      </c>
      <c r="P21" s="13"/>
      <c r="R21" s="13"/>
      <c r="S21" s="13"/>
      <c r="T21" s="13"/>
      <c r="U21" s="13"/>
      <c r="V21" s="33"/>
      <c r="W21" s="13"/>
      <c r="X21" s="13"/>
      <c r="Z21" s="13"/>
      <c r="AA21" s="13"/>
      <c r="AB21" s="13"/>
    </row>
    <row r="22" spans="1:28" x14ac:dyDescent="0.25">
      <c r="G22" s="13"/>
      <c r="H22" s="13"/>
      <c r="I22" s="13"/>
      <c r="J22" s="13"/>
      <c r="K22" s="13"/>
      <c r="L22" s="13"/>
      <c r="M22" s="34"/>
      <c r="N22" s="13"/>
      <c r="O22" s="13"/>
      <c r="P22" s="13"/>
      <c r="R22" s="13"/>
      <c r="S22" s="13" t="s">
        <v>14</v>
      </c>
      <c r="T22" s="13">
        <v>1</v>
      </c>
      <c r="U22" s="13" t="s">
        <v>93</v>
      </c>
      <c r="V22" s="33">
        <v>10</v>
      </c>
      <c r="W22" s="13" t="s">
        <v>124</v>
      </c>
      <c r="X22" s="13"/>
    </row>
    <row r="23" spans="1:28" x14ac:dyDescent="0.25">
      <c r="G23" s="13"/>
      <c r="H23" s="13">
        <v>6</v>
      </c>
      <c r="I23" s="13" t="s">
        <v>86</v>
      </c>
      <c r="J23" s="13">
        <v>1</v>
      </c>
      <c r="K23" s="13" t="s">
        <v>169</v>
      </c>
      <c r="L23" s="13" t="s">
        <v>165</v>
      </c>
      <c r="M23" s="34">
        <v>1</v>
      </c>
      <c r="N23" s="13" t="s">
        <v>169</v>
      </c>
      <c r="O23" s="13" t="s">
        <v>166</v>
      </c>
      <c r="P23" s="13"/>
      <c r="R23" s="13"/>
      <c r="S23" s="13"/>
      <c r="T23" s="13"/>
      <c r="U23" s="13"/>
      <c r="V23" s="33"/>
      <c r="W23" s="13"/>
      <c r="X23" s="13"/>
    </row>
    <row r="24" spans="1:28" x14ac:dyDescent="0.25">
      <c r="G24" s="13"/>
      <c r="H24" s="13"/>
      <c r="I24" s="13"/>
      <c r="J24" s="13">
        <v>1</v>
      </c>
      <c r="K24" s="13" t="s">
        <v>111</v>
      </c>
      <c r="L24" s="13" t="s">
        <v>164</v>
      </c>
      <c r="M24" s="34">
        <v>1000</v>
      </c>
      <c r="N24" s="13" t="s">
        <v>107</v>
      </c>
      <c r="O24" s="13" t="s">
        <v>167</v>
      </c>
      <c r="P24" s="13"/>
      <c r="R24" s="13"/>
      <c r="S24" s="13" t="s">
        <v>15</v>
      </c>
      <c r="T24" s="13">
        <v>1</v>
      </c>
      <c r="U24" s="13" t="s">
        <v>93</v>
      </c>
      <c r="V24" s="33">
        <v>20</v>
      </c>
      <c r="W24" s="13" t="s">
        <v>124</v>
      </c>
      <c r="X24" s="13"/>
    </row>
    <row r="25" spans="1:28" x14ac:dyDescent="0.25">
      <c r="G25" s="13"/>
      <c r="H25" s="13"/>
      <c r="I25" s="13"/>
      <c r="J25" s="13"/>
      <c r="K25" s="13"/>
      <c r="L25" s="13"/>
      <c r="M25" s="34"/>
      <c r="N25" s="13"/>
      <c r="O25" s="13"/>
      <c r="P25" s="13"/>
      <c r="R25" s="13"/>
      <c r="S25" s="13"/>
      <c r="T25" s="13"/>
      <c r="U25" s="13"/>
      <c r="V25" s="33"/>
      <c r="W25" s="13"/>
      <c r="X25" s="13"/>
    </row>
    <row r="26" spans="1:28" x14ac:dyDescent="0.25">
      <c r="G26" s="13"/>
      <c r="H26" s="13">
        <v>7</v>
      </c>
      <c r="I26" s="13" t="s">
        <v>33</v>
      </c>
      <c r="J26" s="13">
        <v>1</v>
      </c>
      <c r="K26" s="13" t="s">
        <v>169</v>
      </c>
      <c r="L26" s="13" t="s">
        <v>165</v>
      </c>
      <c r="M26" s="34">
        <v>1</v>
      </c>
      <c r="N26" s="13" t="s">
        <v>169</v>
      </c>
      <c r="O26" s="13" t="s">
        <v>166</v>
      </c>
      <c r="P26" s="13"/>
      <c r="R26" s="13"/>
      <c r="S26" s="13" t="s">
        <v>11</v>
      </c>
      <c r="T26" s="13">
        <v>1</v>
      </c>
      <c r="U26" s="13" t="s">
        <v>96</v>
      </c>
      <c r="V26" s="33">
        <v>4</v>
      </c>
      <c r="W26" s="13" t="s">
        <v>126</v>
      </c>
      <c r="X26" s="13"/>
    </row>
    <row r="27" spans="1:28" x14ac:dyDescent="0.25">
      <c r="G27" s="13"/>
      <c r="H27" s="13"/>
      <c r="I27" s="13"/>
      <c r="J27" s="13">
        <v>1</v>
      </c>
      <c r="K27" s="13" t="s">
        <v>110</v>
      </c>
      <c r="L27" s="13" t="s">
        <v>164</v>
      </c>
      <c r="M27" s="34">
        <v>1500</v>
      </c>
      <c r="N27" s="13" t="s">
        <v>107</v>
      </c>
      <c r="O27" s="13" t="s">
        <v>167</v>
      </c>
      <c r="P27" s="13"/>
      <c r="R27" s="13"/>
      <c r="S27" s="13"/>
      <c r="T27" s="13">
        <v>2</v>
      </c>
      <c r="U27" s="13" t="s">
        <v>97</v>
      </c>
      <c r="V27" s="33">
        <v>2</v>
      </c>
      <c r="W27" s="13" t="s">
        <v>125</v>
      </c>
      <c r="X27" s="13"/>
    </row>
    <row r="28" spans="1:28" x14ac:dyDescent="0.25">
      <c r="G28" s="13"/>
      <c r="H28" s="13"/>
      <c r="I28" s="13"/>
      <c r="J28" s="13"/>
      <c r="K28" s="13"/>
      <c r="L28" s="13"/>
      <c r="M28" s="34"/>
      <c r="N28" s="13"/>
      <c r="O28" s="13"/>
      <c r="P28" s="13"/>
      <c r="R28" s="13"/>
      <c r="S28" s="13"/>
      <c r="T28" s="13">
        <v>3</v>
      </c>
      <c r="U28" s="13" t="s">
        <v>98</v>
      </c>
      <c r="V28" s="33">
        <v>2</v>
      </c>
      <c r="W28" s="13" t="s">
        <v>125</v>
      </c>
      <c r="X28" s="13"/>
    </row>
    <row r="29" spans="1:28" x14ac:dyDescent="0.25">
      <c r="G29" s="13"/>
      <c r="H29" s="13">
        <v>8</v>
      </c>
      <c r="I29" s="13" t="s">
        <v>93</v>
      </c>
      <c r="J29" s="13">
        <v>1</v>
      </c>
      <c r="K29" s="13" t="s">
        <v>163</v>
      </c>
      <c r="L29" s="13" t="s">
        <v>165</v>
      </c>
      <c r="M29" s="34">
        <v>1</v>
      </c>
      <c r="N29" s="13" t="s">
        <v>163</v>
      </c>
      <c r="O29" s="13" t="s">
        <v>166</v>
      </c>
      <c r="P29" s="13"/>
      <c r="R29" s="13"/>
      <c r="S29" s="13"/>
      <c r="T29" s="13">
        <v>4</v>
      </c>
      <c r="U29" s="13" t="s">
        <v>91</v>
      </c>
      <c r="V29" s="33">
        <v>7</v>
      </c>
      <c r="W29" s="13" t="s">
        <v>123</v>
      </c>
      <c r="X29" s="13"/>
    </row>
    <row r="30" spans="1:28" x14ac:dyDescent="0.25">
      <c r="G30" s="13"/>
      <c r="H30" s="13"/>
      <c r="I30" s="13"/>
      <c r="J30" s="13">
        <v>1</v>
      </c>
      <c r="K30" s="13" t="s">
        <v>106</v>
      </c>
      <c r="L30" s="13" t="s">
        <v>164</v>
      </c>
      <c r="M30" s="34">
        <v>5</v>
      </c>
      <c r="N30" s="13" t="s">
        <v>104</v>
      </c>
      <c r="O30" s="13" t="s">
        <v>167</v>
      </c>
      <c r="P30" s="13"/>
      <c r="R30" s="13"/>
      <c r="S30" s="13"/>
      <c r="T30" s="13"/>
      <c r="U30" s="13"/>
      <c r="V30" s="33"/>
      <c r="W30" s="13"/>
      <c r="X30" s="13"/>
    </row>
    <row r="31" spans="1:28" x14ac:dyDescent="0.25">
      <c r="G31" s="13"/>
      <c r="H31" s="13"/>
      <c r="I31" s="13"/>
      <c r="J31" s="13"/>
      <c r="K31" s="13"/>
      <c r="L31" s="13"/>
      <c r="M31" s="34"/>
      <c r="N31" s="13"/>
      <c r="O31" s="13"/>
      <c r="P31" s="13"/>
      <c r="R31" s="13"/>
      <c r="S31" s="13" t="s">
        <v>34</v>
      </c>
      <c r="T31" s="13">
        <v>1</v>
      </c>
      <c r="U31" s="13" t="s">
        <v>99</v>
      </c>
      <c r="V31" s="33">
        <v>4</v>
      </c>
      <c r="W31" s="13" t="s">
        <v>126</v>
      </c>
      <c r="X31" s="13"/>
    </row>
    <row r="32" spans="1:28" x14ac:dyDescent="0.25">
      <c r="G32" s="13"/>
      <c r="H32" s="13">
        <v>9</v>
      </c>
      <c r="I32" s="13" t="s">
        <v>95</v>
      </c>
      <c r="J32" s="13">
        <v>1</v>
      </c>
      <c r="K32" s="13" t="s">
        <v>163</v>
      </c>
      <c r="L32" s="13" t="s">
        <v>165</v>
      </c>
      <c r="M32" s="34">
        <v>1</v>
      </c>
      <c r="N32" s="13" t="s">
        <v>163</v>
      </c>
      <c r="O32" s="13" t="s">
        <v>166</v>
      </c>
      <c r="P32" s="13"/>
      <c r="R32" s="13"/>
      <c r="S32" s="13"/>
      <c r="T32" s="13">
        <v>2</v>
      </c>
      <c r="U32" s="13" t="s">
        <v>100</v>
      </c>
      <c r="V32" s="33">
        <v>1.5</v>
      </c>
      <c r="W32" s="13" t="s">
        <v>125</v>
      </c>
      <c r="X32" s="13"/>
    </row>
    <row r="33" spans="7:24" x14ac:dyDescent="0.25">
      <c r="G33" s="13"/>
      <c r="H33" s="13"/>
      <c r="I33" s="13"/>
      <c r="J33" s="13">
        <v>1</v>
      </c>
      <c r="K33" s="13" t="s">
        <v>106</v>
      </c>
      <c r="L33" s="13" t="s">
        <v>164</v>
      </c>
      <c r="M33" s="34">
        <v>5</v>
      </c>
      <c r="N33" s="13" t="s">
        <v>104</v>
      </c>
      <c r="O33" s="13" t="s">
        <v>167</v>
      </c>
      <c r="P33" s="13"/>
      <c r="R33" s="13"/>
      <c r="S33" s="13"/>
      <c r="T33" s="13">
        <v>3</v>
      </c>
      <c r="U33" s="13" t="s">
        <v>91</v>
      </c>
      <c r="V33" s="33">
        <v>7</v>
      </c>
      <c r="W33" s="13" t="s">
        <v>123</v>
      </c>
      <c r="X33" s="13"/>
    </row>
    <row r="34" spans="7:24" x14ac:dyDescent="0.25">
      <c r="G34" s="13"/>
      <c r="H34" s="13"/>
      <c r="I34" s="13"/>
      <c r="J34" s="13"/>
      <c r="K34" s="13"/>
      <c r="L34" s="13"/>
      <c r="M34" s="34"/>
      <c r="N34" s="13"/>
      <c r="O34" s="13"/>
      <c r="P34" s="13"/>
      <c r="R34" s="13"/>
      <c r="S34" s="13"/>
      <c r="T34" s="13"/>
      <c r="U34" s="13"/>
      <c r="V34" s="33"/>
      <c r="W34" s="13"/>
      <c r="X34" s="13"/>
    </row>
    <row r="35" spans="7:24" x14ac:dyDescent="0.25">
      <c r="G35" s="13"/>
      <c r="H35" s="13">
        <v>10</v>
      </c>
      <c r="I35" s="13" t="s">
        <v>96</v>
      </c>
      <c r="J35" s="13">
        <v>1</v>
      </c>
      <c r="K35" s="13" t="s">
        <v>170</v>
      </c>
      <c r="L35" s="13" t="s">
        <v>165</v>
      </c>
      <c r="M35" s="34">
        <v>1</v>
      </c>
      <c r="N35" s="13" t="s">
        <v>170</v>
      </c>
      <c r="O35" s="13" t="s">
        <v>166</v>
      </c>
      <c r="P35" s="13"/>
      <c r="R35" s="13"/>
      <c r="S35" s="13" t="s">
        <v>35</v>
      </c>
      <c r="T35" s="13">
        <v>1</v>
      </c>
      <c r="U35" s="13" t="s">
        <v>130</v>
      </c>
      <c r="V35" s="33">
        <v>1</v>
      </c>
      <c r="W35" s="13" t="s">
        <v>124</v>
      </c>
      <c r="X35" s="13"/>
    </row>
    <row r="36" spans="7:24" x14ac:dyDescent="0.25">
      <c r="G36" s="13"/>
      <c r="H36" s="13"/>
      <c r="I36" s="13"/>
      <c r="J36" s="13">
        <v>1</v>
      </c>
      <c r="K36" s="13" t="s">
        <v>108</v>
      </c>
      <c r="L36" s="13" t="s">
        <v>164</v>
      </c>
      <c r="M36" s="34">
        <v>4</v>
      </c>
      <c r="N36" s="13" t="s">
        <v>113</v>
      </c>
      <c r="O36" s="13" t="s">
        <v>167</v>
      </c>
      <c r="P36" s="13"/>
      <c r="R36" s="13"/>
      <c r="S36" s="13"/>
      <c r="T36" s="13"/>
      <c r="U36" s="13"/>
      <c r="V36" s="33"/>
      <c r="W36" s="13"/>
      <c r="X36" s="13"/>
    </row>
    <row r="37" spans="7:24" x14ac:dyDescent="0.25">
      <c r="G37" s="13"/>
      <c r="H37" s="13"/>
      <c r="I37" s="13"/>
      <c r="J37" s="13"/>
      <c r="K37" s="13"/>
      <c r="L37" s="13"/>
      <c r="M37" s="34"/>
      <c r="N37" s="13"/>
      <c r="O37" s="13"/>
      <c r="P37" s="13"/>
      <c r="R37" s="13"/>
      <c r="S37" s="13"/>
      <c r="T37" s="13"/>
      <c r="U37" s="13"/>
      <c r="V37" s="33"/>
      <c r="W37" s="13"/>
      <c r="X37" s="13"/>
    </row>
    <row r="38" spans="7:24" x14ac:dyDescent="0.25">
      <c r="G38" s="13"/>
      <c r="H38" s="13">
        <v>11</v>
      </c>
      <c r="I38" s="13" t="s">
        <v>97</v>
      </c>
      <c r="J38" s="13">
        <v>1</v>
      </c>
      <c r="K38" s="13" t="s">
        <v>171</v>
      </c>
      <c r="L38" s="13" t="s">
        <v>165</v>
      </c>
      <c r="M38" s="34">
        <v>1</v>
      </c>
      <c r="N38" s="13" t="s">
        <v>171</v>
      </c>
      <c r="O38" s="13" t="s">
        <v>166</v>
      </c>
      <c r="P38" s="13"/>
    </row>
    <row r="39" spans="7:24" x14ac:dyDescent="0.25">
      <c r="G39" s="13"/>
      <c r="H39" s="13"/>
      <c r="I39" s="13"/>
      <c r="J39" s="13">
        <v>1</v>
      </c>
      <c r="K39" s="13" t="s">
        <v>108</v>
      </c>
      <c r="L39" s="13" t="s">
        <v>164</v>
      </c>
      <c r="M39" s="34">
        <v>15</v>
      </c>
      <c r="N39" s="13" t="s">
        <v>120</v>
      </c>
      <c r="O39" s="13" t="s">
        <v>167</v>
      </c>
      <c r="P39" s="13"/>
    </row>
    <row r="40" spans="7:24" x14ac:dyDescent="0.25">
      <c r="G40" s="13"/>
      <c r="H40" s="13"/>
      <c r="I40" s="13"/>
      <c r="J40" s="13"/>
      <c r="K40" s="13"/>
      <c r="L40" s="13"/>
      <c r="M40" s="34"/>
      <c r="N40" s="13"/>
      <c r="O40" s="13"/>
      <c r="P40" s="13"/>
    </row>
    <row r="41" spans="7:24" x14ac:dyDescent="0.25">
      <c r="G41" s="13"/>
      <c r="H41" s="13">
        <v>12</v>
      </c>
      <c r="I41" s="13" t="s">
        <v>98</v>
      </c>
      <c r="J41" s="13">
        <v>1</v>
      </c>
      <c r="K41" s="13" t="s">
        <v>171</v>
      </c>
      <c r="L41" s="13" t="s">
        <v>165</v>
      </c>
      <c r="M41" s="34">
        <v>1</v>
      </c>
      <c r="N41" s="13" t="s">
        <v>171</v>
      </c>
      <c r="O41" s="13" t="s">
        <v>166</v>
      </c>
      <c r="P41" s="13"/>
    </row>
    <row r="42" spans="7:24" x14ac:dyDescent="0.25">
      <c r="G42" s="13"/>
      <c r="H42" s="13"/>
      <c r="I42" s="13"/>
      <c r="J42" s="13">
        <v>1</v>
      </c>
      <c r="K42" s="13" t="s">
        <v>108</v>
      </c>
      <c r="L42" s="13" t="s">
        <v>164</v>
      </c>
      <c r="M42" s="34">
        <v>15</v>
      </c>
      <c r="N42" s="13" t="s">
        <v>120</v>
      </c>
      <c r="O42" s="13" t="s">
        <v>167</v>
      </c>
      <c r="P42" s="13"/>
    </row>
    <row r="43" spans="7:24" x14ac:dyDescent="0.25">
      <c r="G43" s="13"/>
      <c r="H43" s="13"/>
      <c r="I43" s="13"/>
      <c r="J43" s="13"/>
      <c r="K43" s="13"/>
      <c r="L43" s="13"/>
      <c r="M43" s="34"/>
      <c r="N43" s="13"/>
      <c r="O43" s="13"/>
      <c r="P43" s="13"/>
    </row>
    <row r="44" spans="7:24" x14ac:dyDescent="0.25">
      <c r="G44" s="13"/>
      <c r="H44" s="13">
        <v>13</v>
      </c>
      <c r="I44" s="13" t="s">
        <v>99</v>
      </c>
      <c r="J44" s="13">
        <v>1</v>
      </c>
      <c r="K44" s="13" t="s">
        <v>170</v>
      </c>
      <c r="L44" s="13" t="s">
        <v>165</v>
      </c>
      <c r="M44" s="34">
        <v>1</v>
      </c>
      <c r="N44" s="13" t="s">
        <v>170</v>
      </c>
      <c r="O44" s="13" t="s">
        <v>166</v>
      </c>
      <c r="P44" s="13"/>
    </row>
    <row r="45" spans="7:24" x14ac:dyDescent="0.25">
      <c r="G45" s="13"/>
      <c r="H45" s="13"/>
      <c r="I45" s="13"/>
      <c r="J45" s="13">
        <v>1</v>
      </c>
      <c r="K45" s="13" t="s">
        <v>108</v>
      </c>
      <c r="L45" s="13" t="s">
        <v>164</v>
      </c>
      <c r="M45" s="34">
        <v>4</v>
      </c>
      <c r="N45" s="13" t="s">
        <v>113</v>
      </c>
      <c r="O45" s="13" t="s">
        <v>167</v>
      </c>
      <c r="P45" s="13"/>
    </row>
    <row r="46" spans="7:24" x14ac:dyDescent="0.25">
      <c r="G46" s="13"/>
      <c r="H46" s="13"/>
      <c r="I46" s="13"/>
      <c r="J46" s="13"/>
      <c r="K46" s="13"/>
      <c r="L46" s="13"/>
      <c r="M46" s="34"/>
      <c r="N46" s="13"/>
      <c r="O46" s="13"/>
      <c r="P46" s="13"/>
    </row>
    <row r="47" spans="7:24" x14ac:dyDescent="0.25">
      <c r="G47" s="13"/>
      <c r="H47" s="13">
        <v>14</v>
      </c>
      <c r="I47" s="13" t="s">
        <v>100</v>
      </c>
      <c r="J47" s="13">
        <v>1</v>
      </c>
      <c r="K47" s="13" t="s">
        <v>171</v>
      </c>
      <c r="L47" s="13" t="s">
        <v>165</v>
      </c>
      <c r="M47" s="34">
        <v>1</v>
      </c>
      <c r="N47" s="13" t="s">
        <v>171</v>
      </c>
      <c r="O47" s="13" t="s">
        <v>166</v>
      </c>
      <c r="P47" s="13"/>
    </row>
    <row r="48" spans="7:24" x14ac:dyDescent="0.25">
      <c r="G48" s="13"/>
      <c r="H48" s="13"/>
      <c r="I48" s="13"/>
      <c r="J48" s="13">
        <v>1</v>
      </c>
      <c r="K48" s="13" t="s">
        <v>108</v>
      </c>
      <c r="L48" s="13" t="s">
        <v>164</v>
      </c>
      <c r="M48" s="34">
        <v>15</v>
      </c>
      <c r="N48" s="13" t="s">
        <v>120</v>
      </c>
      <c r="O48" s="13" t="s">
        <v>167</v>
      </c>
      <c r="P48" s="13"/>
    </row>
    <row r="49" spans="7:16" x14ac:dyDescent="0.25">
      <c r="G49" s="13"/>
      <c r="H49" s="13"/>
      <c r="I49" s="13"/>
      <c r="J49" s="13"/>
      <c r="K49" s="13"/>
      <c r="L49" s="13"/>
      <c r="M49" s="34"/>
      <c r="N49" s="13"/>
      <c r="O49" s="13"/>
      <c r="P49" s="13"/>
    </row>
    <row r="50" spans="7:16" x14ac:dyDescent="0.25">
      <c r="G50" s="13"/>
      <c r="H50" s="13">
        <v>15</v>
      </c>
      <c r="I50" s="13" t="s">
        <v>130</v>
      </c>
      <c r="J50" s="13">
        <v>1</v>
      </c>
      <c r="K50" s="13" t="s">
        <v>163</v>
      </c>
      <c r="L50" s="13" t="s">
        <v>165</v>
      </c>
      <c r="M50" s="34">
        <v>1</v>
      </c>
      <c r="N50" s="13" t="s">
        <v>163</v>
      </c>
      <c r="O50" s="13" t="s">
        <v>166</v>
      </c>
      <c r="P50" s="13"/>
    </row>
    <row r="51" spans="7:16" x14ac:dyDescent="0.25">
      <c r="G51" s="13"/>
      <c r="H51" s="13"/>
      <c r="I51" s="13"/>
      <c r="J51" s="13">
        <v>1</v>
      </c>
      <c r="K51" s="13" t="s">
        <v>106</v>
      </c>
      <c r="L51" s="13" t="s">
        <v>164</v>
      </c>
      <c r="M51" s="34">
        <v>5</v>
      </c>
      <c r="N51" s="13" t="s">
        <v>104</v>
      </c>
      <c r="O51" s="13" t="s">
        <v>167</v>
      </c>
      <c r="P51" s="13"/>
    </row>
    <row r="52" spans="7:16" x14ac:dyDescent="0.25">
      <c r="G52" s="13"/>
      <c r="H52" s="13"/>
      <c r="I52" s="13"/>
      <c r="J52" s="13"/>
      <c r="K52" s="13"/>
      <c r="L52" s="13"/>
      <c r="M52" s="34"/>
      <c r="N52" s="13"/>
      <c r="O52" s="13"/>
      <c r="P52" s="13"/>
    </row>
    <row r="53" spans="7:16" x14ac:dyDescent="0.25">
      <c r="G53" s="13"/>
      <c r="H53" s="13">
        <v>16</v>
      </c>
      <c r="I53" s="13" t="s">
        <v>91</v>
      </c>
      <c r="J53" s="13">
        <v>1</v>
      </c>
      <c r="K53" s="13" t="s">
        <v>172</v>
      </c>
      <c r="L53" s="13" t="s">
        <v>165</v>
      </c>
      <c r="M53" s="34">
        <v>1</v>
      </c>
      <c r="N53" s="13" t="s">
        <v>172</v>
      </c>
      <c r="O53" s="13" t="s">
        <v>166</v>
      </c>
      <c r="P53" s="13"/>
    </row>
    <row r="54" spans="7:16" x14ac:dyDescent="0.25">
      <c r="G54" s="13"/>
      <c r="H54" s="13"/>
      <c r="I54" s="13"/>
      <c r="J54" s="13">
        <v>1</v>
      </c>
      <c r="K54" s="13" t="s">
        <v>106</v>
      </c>
      <c r="L54" s="13" t="s">
        <v>164</v>
      </c>
      <c r="M54" s="34">
        <v>10</v>
      </c>
      <c r="N54" s="13" t="s">
        <v>109</v>
      </c>
      <c r="O54" s="13" t="s">
        <v>167</v>
      </c>
      <c r="P54" s="13"/>
    </row>
    <row r="55" spans="7:16" x14ac:dyDescent="0.25">
      <c r="G55" s="13"/>
      <c r="H55" s="13"/>
      <c r="I55" s="13"/>
      <c r="J55" s="13"/>
      <c r="K55" s="13"/>
      <c r="L55" s="13"/>
      <c r="M55" s="34"/>
      <c r="N55" s="13"/>
      <c r="O55" s="13"/>
      <c r="P55" s="13"/>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2:AF36"/>
  <sheetViews>
    <sheetView zoomScale="70" zoomScaleNormal="70" workbookViewId="0">
      <selection activeCell="V17" sqref="V17"/>
    </sheetView>
  </sheetViews>
  <sheetFormatPr defaultRowHeight="15" x14ac:dyDescent="0.25"/>
  <cols>
    <col min="1" max="1" width="3.5703125" customWidth="1"/>
    <col min="2" max="2" width="6.42578125" bestFit="1" customWidth="1"/>
    <col min="3" max="3" width="16" bestFit="1" customWidth="1"/>
    <col min="4" max="4" width="2.140625" bestFit="1" customWidth="1"/>
    <col min="5" max="5" width="9.140625" style="31" bestFit="1" customWidth="1"/>
    <col min="6" max="6" width="4.7109375" customWidth="1"/>
    <col min="7" max="7" width="7" customWidth="1"/>
    <col min="8" max="8" width="5.42578125" customWidth="1"/>
    <col min="9" max="9" width="4.5703125" style="30" bestFit="1" customWidth="1"/>
    <col min="10" max="10" width="14.7109375" bestFit="1" customWidth="1"/>
    <col min="11" max="11" width="17.5703125" bestFit="1" customWidth="1"/>
    <col min="13" max="13" width="10" bestFit="1" customWidth="1"/>
    <col min="14" max="14" width="13.85546875" bestFit="1" customWidth="1"/>
    <col min="16" max="16" width="11" bestFit="1" customWidth="1"/>
    <col min="17" max="17" width="5.85546875" bestFit="1" customWidth="1"/>
    <col min="18" max="18" width="6.5703125" customWidth="1"/>
    <col min="19" max="19" width="5.7109375" customWidth="1"/>
    <col min="20" max="20" width="5.28515625" customWidth="1"/>
    <col min="21" max="21" width="17.5703125" bestFit="1" customWidth="1"/>
    <col min="22" max="22" width="6.42578125" bestFit="1" customWidth="1"/>
    <col min="23" max="23" width="11.85546875" bestFit="1" customWidth="1"/>
    <col min="25" max="25" width="11.28515625" bestFit="1" customWidth="1"/>
    <col min="26" max="26" width="6.5703125" customWidth="1"/>
    <col min="27" max="27" width="7.140625" style="37" bestFit="1" customWidth="1"/>
    <col min="28" max="28" width="6.28515625" style="37" bestFit="1" customWidth="1"/>
    <col min="29" max="29" width="16.42578125" customWidth="1"/>
    <col min="30" max="30" width="7.140625" style="37" bestFit="1" customWidth="1"/>
    <col min="31" max="31" width="16.5703125" bestFit="1" customWidth="1"/>
    <col min="32" max="32" width="4.42578125" customWidth="1"/>
  </cols>
  <sheetData>
    <row r="2" spans="1:32" x14ac:dyDescent="0.25">
      <c r="K2" s="13"/>
      <c r="L2" s="13"/>
      <c r="M2" s="13"/>
      <c r="N2" s="13"/>
      <c r="O2" s="13"/>
      <c r="P2" s="13"/>
      <c r="Q2" s="13"/>
      <c r="R2" s="13"/>
      <c r="S2" s="13"/>
      <c r="T2" s="13"/>
      <c r="U2" s="13"/>
    </row>
    <row r="3" spans="1:32" ht="28.5" x14ac:dyDescent="0.45">
      <c r="K3" s="13"/>
      <c r="L3" s="43" t="s">
        <v>143</v>
      </c>
      <c r="M3" s="13"/>
      <c r="N3" s="13"/>
      <c r="O3" s="13"/>
      <c r="P3" s="13"/>
      <c r="Q3" s="13"/>
      <c r="R3" s="13"/>
      <c r="S3" s="13"/>
      <c r="T3" s="13"/>
      <c r="U3" s="13"/>
    </row>
    <row r="4" spans="1:32" x14ac:dyDescent="0.25">
      <c r="K4" s="13"/>
      <c r="L4" s="13"/>
      <c r="M4" s="13"/>
      <c r="N4" s="13"/>
      <c r="O4" s="13"/>
      <c r="P4" s="13"/>
      <c r="Q4" s="13"/>
      <c r="R4" s="13"/>
      <c r="S4" s="13"/>
      <c r="T4" s="13"/>
      <c r="U4" s="13"/>
    </row>
    <row r="7" spans="1:32" x14ac:dyDescent="0.25">
      <c r="A7" s="13"/>
      <c r="B7" s="279" t="s">
        <v>136</v>
      </c>
      <c r="C7" s="279"/>
      <c r="D7" s="279"/>
      <c r="E7" s="279"/>
      <c r="F7" s="13"/>
      <c r="H7" s="13"/>
      <c r="I7" s="13"/>
      <c r="J7" s="13"/>
      <c r="K7" s="13"/>
      <c r="L7" s="32"/>
      <c r="M7" s="13"/>
      <c r="N7" s="13"/>
      <c r="O7" s="33"/>
      <c r="P7" s="13"/>
      <c r="Q7" s="13"/>
      <c r="S7" s="13"/>
      <c r="T7" s="13"/>
      <c r="U7" s="13"/>
      <c r="V7" s="13"/>
      <c r="W7" s="13"/>
      <c r="X7" s="13"/>
      <c r="Y7" s="13"/>
      <c r="Z7" s="13"/>
      <c r="AA7" s="29"/>
      <c r="AB7" s="29"/>
      <c r="AC7" s="13"/>
      <c r="AD7" s="29"/>
      <c r="AE7" s="13"/>
      <c r="AF7" s="13"/>
    </row>
    <row r="8" spans="1:32" x14ac:dyDescent="0.25">
      <c r="A8" s="13"/>
      <c r="B8" s="34"/>
      <c r="C8" s="13"/>
      <c r="D8" s="13"/>
      <c r="E8" s="13"/>
      <c r="F8" s="13"/>
      <c r="H8" s="13"/>
      <c r="I8" s="13" t="s">
        <v>80</v>
      </c>
      <c r="J8" s="13" t="s">
        <v>81</v>
      </c>
      <c r="K8" s="13" t="s">
        <v>82</v>
      </c>
      <c r="L8" s="35"/>
      <c r="M8" s="13"/>
      <c r="N8" s="13" t="s">
        <v>102</v>
      </c>
      <c r="O8" s="36"/>
      <c r="P8" s="13" t="s">
        <v>103</v>
      </c>
      <c r="Q8" s="13"/>
      <c r="S8" s="13"/>
      <c r="T8" s="29" t="s">
        <v>137</v>
      </c>
      <c r="U8" s="13" t="s">
        <v>82</v>
      </c>
      <c r="V8" s="13"/>
      <c r="W8" s="13" t="s">
        <v>132</v>
      </c>
      <c r="X8" s="13"/>
      <c r="Y8" s="13" t="s">
        <v>133</v>
      </c>
      <c r="Z8" s="13"/>
      <c r="AA8" s="29"/>
      <c r="AB8" s="29" t="s">
        <v>140</v>
      </c>
      <c r="AC8" s="13" t="s">
        <v>138</v>
      </c>
      <c r="AD8" s="29"/>
      <c r="AE8" s="13" t="s">
        <v>122</v>
      </c>
      <c r="AF8" s="13"/>
    </row>
    <row r="9" spans="1:32" x14ac:dyDescent="0.25">
      <c r="A9" s="13"/>
      <c r="B9" s="34">
        <v>5</v>
      </c>
      <c r="C9" s="13" t="s">
        <v>104</v>
      </c>
      <c r="D9" s="13">
        <v>1</v>
      </c>
      <c r="E9" s="13" t="s">
        <v>105</v>
      </c>
      <c r="F9" s="13"/>
      <c r="H9" s="13"/>
      <c r="I9" s="13">
        <f>25</f>
        <v>25</v>
      </c>
      <c r="J9" s="13" t="s">
        <v>16</v>
      </c>
      <c r="K9" s="13" t="s">
        <v>83</v>
      </c>
      <c r="L9" s="32">
        <v>1</v>
      </c>
      <c r="M9" s="13">
        <f>$I$9*L9</f>
        <v>25</v>
      </c>
      <c r="N9" s="13" t="s">
        <v>124</v>
      </c>
      <c r="O9" s="33">
        <f>M9/B9</f>
        <v>5</v>
      </c>
      <c r="P9" s="13" t="s">
        <v>115</v>
      </c>
      <c r="Q9" s="13"/>
      <c r="S9" s="13"/>
      <c r="T9" s="13">
        <v>1</v>
      </c>
      <c r="U9" s="13" t="s">
        <v>131</v>
      </c>
      <c r="V9" s="13">
        <v>5</v>
      </c>
      <c r="W9" s="13" t="s">
        <v>104</v>
      </c>
      <c r="X9" s="13">
        <v>1</v>
      </c>
      <c r="Y9" s="13" t="s">
        <v>105</v>
      </c>
      <c r="Z9" s="13"/>
      <c r="AA9" s="29">
        <f>M9</f>
        <v>25</v>
      </c>
      <c r="AB9" s="38">
        <f t="shared" ref="AB9:AB24" si="0">AA9*2</f>
        <v>50</v>
      </c>
      <c r="AC9" s="13" t="s">
        <v>104</v>
      </c>
      <c r="AD9" s="36">
        <f>O9</f>
        <v>5</v>
      </c>
      <c r="AE9" s="13" t="s">
        <v>105</v>
      </c>
      <c r="AF9" s="13"/>
    </row>
    <row r="10" spans="1:32" x14ac:dyDescent="0.25">
      <c r="A10" s="13"/>
      <c r="B10" s="34">
        <v>5</v>
      </c>
      <c r="C10" s="13" t="s">
        <v>104</v>
      </c>
      <c r="D10" s="13">
        <v>1</v>
      </c>
      <c r="E10" s="13" t="s">
        <v>106</v>
      </c>
      <c r="F10" s="13"/>
      <c r="H10" s="13"/>
      <c r="I10" s="13"/>
      <c r="J10" s="13"/>
      <c r="K10" s="13" t="s">
        <v>121</v>
      </c>
      <c r="L10" s="32">
        <v>1</v>
      </c>
      <c r="M10" s="13">
        <f>$I$9*L10</f>
        <v>25</v>
      </c>
      <c r="N10" s="13" t="s">
        <v>124</v>
      </c>
      <c r="O10" s="33">
        <f>M10/B10</f>
        <v>5</v>
      </c>
      <c r="P10" s="13" t="s">
        <v>115</v>
      </c>
      <c r="Q10" s="13"/>
      <c r="S10" s="13"/>
      <c r="T10" s="13">
        <v>2</v>
      </c>
      <c r="U10" s="13" t="s">
        <v>88</v>
      </c>
      <c r="V10" s="13">
        <v>5</v>
      </c>
      <c r="W10" s="13" t="s">
        <v>104</v>
      </c>
      <c r="X10" s="13">
        <v>1</v>
      </c>
      <c r="Y10" s="13" t="s">
        <v>105</v>
      </c>
      <c r="Z10" s="13"/>
      <c r="AA10" s="29">
        <f>M15</f>
        <v>16</v>
      </c>
      <c r="AB10" s="38">
        <f t="shared" si="0"/>
        <v>32</v>
      </c>
      <c r="AC10" s="13" t="s">
        <v>104</v>
      </c>
      <c r="AD10" s="36">
        <f>O15</f>
        <v>3.2</v>
      </c>
      <c r="AE10" s="13" t="s">
        <v>105</v>
      </c>
      <c r="AF10" s="13"/>
    </row>
    <row r="11" spans="1:32" x14ac:dyDescent="0.25">
      <c r="A11" s="13"/>
      <c r="B11" s="34">
        <v>1000</v>
      </c>
      <c r="C11" s="13" t="s">
        <v>107</v>
      </c>
      <c r="D11" s="13">
        <v>1</v>
      </c>
      <c r="E11" s="13" t="s">
        <v>111</v>
      </c>
      <c r="F11" s="13"/>
      <c r="H11" s="13"/>
      <c r="I11" s="13"/>
      <c r="J11" s="13"/>
      <c r="K11" s="13" t="s">
        <v>84</v>
      </c>
      <c r="L11" s="32">
        <v>1</v>
      </c>
      <c r="M11" s="13">
        <f>$I$9*L11</f>
        <v>25</v>
      </c>
      <c r="N11" s="13" t="s">
        <v>124</v>
      </c>
      <c r="O11" s="33">
        <f>M11/5</f>
        <v>5</v>
      </c>
      <c r="P11" s="13" t="s">
        <v>116</v>
      </c>
      <c r="Q11" s="13"/>
      <c r="S11" s="13"/>
      <c r="T11" s="13">
        <v>3</v>
      </c>
      <c r="U11" s="13" t="s">
        <v>121</v>
      </c>
      <c r="V11" s="13">
        <v>5</v>
      </c>
      <c r="W11" s="13" t="s">
        <v>104</v>
      </c>
      <c r="X11" s="13">
        <v>1</v>
      </c>
      <c r="Y11" s="13" t="s">
        <v>105</v>
      </c>
      <c r="Z11" s="13"/>
      <c r="AA11" s="29">
        <f>M10</f>
        <v>25</v>
      </c>
      <c r="AB11" s="38">
        <f t="shared" si="0"/>
        <v>50</v>
      </c>
      <c r="AC11" s="13" t="s">
        <v>104</v>
      </c>
      <c r="AD11" s="36">
        <f>O10</f>
        <v>5</v>
      </c>
      <c r="AE11" s="13" t="s">
        <v>105</v>
      </c>
      <c r="AF11" s="13"/>
    </row>
    <row r="12" spans="1:32" x14ac:dyDescent="0.25">
      <c r="A12" s="13"/>
      <c r="B12" s="34">
        <v>1500</v>
      </c>
      <c r="C12" s="13" t="s">
        <v>107</v>
      </c>
      <c r="D12" s="13">
        <v>1</v>
      </c>
      <c r="E12" s="13" t="s">
        <v>114</v>
      </c>
      <c r="F12" s="13"/>
      <c r="H12" s="13"/>
      <c r="I12" s="13"/>
      <c r="J12" s="13"/>
      <c r="K12" s="13" t="s">
        <v>85</v>
      </c>
      <c r="L12" s="32">
        <v>1</v>
      </c>
      <c r="M12" s="13">
        <f>$I$9*L12</f>
        <v>25</v>
      </c>
      <c r="N12" s="13" t="s">
        <v>124</v>
      </c>
      <c r="O12" s="33">
        <f>M12/5</f>
        <v>5</v>
      </c>
      <c r="P12" s="13" t="s">
        <v>116</v>
      </c>
      <c r="Q12" s="13"/>
      <c r="S12" s="13"/>
      <c r="T12" s="13">
        <v>4</v>
      </c>
      <c r="U12" s="13" t="s">
        <v>89</v>
      </c>
      <c r="V12" s="13">
        <v>5</v>
      </c>
      <c r="W12" s="13" t="s">
        <v>104</v>
      </c>
      <c r="X12" s="13">
        <v>1</v>
      </c>
      <c r="Y12" s="13" t="s">
        <v>106</v>
      </c>
      <c r="Z12" s="13"/>
      <c r="AA12" s="29">
        <f>M11+M16</f>
        <v>41</v>
      </c>
      <c r="AB12" s="38">
        <f t="shared" si="0"/>
        <v>82</v>
      </c>
      <c r="AC12" s="13" t="s">
        <v>104</v>
      </c>
      <c r="AD12" s="36">
        <f>O11+O16</f>
        <v>8.1999999999999993</v>
      </c>
      <c r="AE12" s="13" t="s">
        <v>106</v>
      </c>
      <c r="AF12" s="13"/>
    </row>
    <row r="13" spans="1:32" x14ac:dyDescent="0.25">
      <c r="A13" s="13"/>
      <c r="B13" s="34">
        <v>10</v>
      </c>
      <c r="C13" s="13" t="s">
        <v>109</v>
      </c>
      <c r="D13" s="13">
        <v>1</v>
      </c>
      <c r="E13" s="13" t="s">
        <v>112</v>
      </c>
      <c r="F13" s="13"/>
      <c r="H13" s="13"/>
      <c r="I13" s="13"/>
      <c r="J13" s="13"/>
      <c r="K13" s="13" t="s">
        <v>86</v>
      </c>
      <c r="L13" s="32">
        <v>20</v>
      </c>
      <c r="M13" s="13">
        <f>$I$9*L13</f>
        <v>500</v>
      </c>
      <c r="N13" s="13" t="s">
        <v>128</v>
      </c>
      <c r="O13" s="33">
        <f>M13/B11</f>
        <v>0.5</v>
      </c>
      <c r="P13" s="13" t="s">
        <v>117</v>
      </c>
      <c r="Q13" s="13"/>
      <c r="S13" s="13"/>
      <c r="T13" s="13">
        <v>5</v>
      </c>
      <c r="U13" s="13" t="s">
        <v>85</v>
      </c>
      <c r="V13" s="13">
        <v>5</v>
      </c>
      <c r="W13" s="13" t="s">
        <v>104</v>
      </c>
      <c r="X13" s="13">
        <v>1</v>
      </c>
      <c r="Y13" s="13" t="s">
        <v>106</v>
      </c>
      <c r="Z13" s="13"/>
      <c r="AA13" s="29">
        <f>M12+M17</f>
        <v>41</v>
      </c>
      <c r="AB13" s="38">
        <f t="shared" si="0"/>
        <v>82</v>
      </c>
      <c r="AC13" s="13" t="s">
        <v>104</v>
      </c>
      <c r="AD13" s="36">
        <f>O12+O17</f>
        <v>8.1999999999999993</v>
      </c>
      <c r="AE13" s="13" t="s">
        <v>106</v>
      </c>
      <c r="AF13" s="13"/>
    </row>
    <row r="14" spans="1:32" x14ac:dyDescent="0.25">
      <c r="A14" s="13"/>
      <c r="B14" s="34">
        <v>4</v>
      </c>
      <c r="C14" s="13" t="s">
        <v>113</v>
      </c>
      <c r="D14" s="13">
        <v>1</v>
      </c>
      <c r="E14" s="13" t="s">
        <v>108</v>
      </c>
      <c r="F14" s="13"/>
      <c r="H14" s="13"/>
      <c r="I14" s="13"/>
      <c r="J14" s="13"/>
      <c r="K14" s="13"/>
      <c r="L14" s="32"/>
      <c r="M14" s="13"/>
      <c r="N14" s="13"/>
      <c r="O14" s="33"/>
      <c r="P14" s="13"/>
      <c r="Q14" s="13"/>
      <c r="S14" s="13"/>
      <c r="T14" s="13">
        <v>6</v>
      </c>
      <c r="U14" s="13" t="s">
        <v>86</v>
      </c>
      <c r="V14" s="34">
        <v>1000</v>
      </c>
      <c r="W14" s="13" t="s">
        <v>107</v>
      </c>
      <c r="X14" s="13">
        <v>1</v>
      </c>
      <c r="Y14" s="13" t="s">
        <v>111</v>
      </c>
      <c r="Z14" s="13"/>
      <c r="AA14" s="29">
        <f>M13+M18</f>
        <v>820</v>
      </c>
      <c r="AB14" s="38">
        <f t="shared" si="0"/>
        <v>1640</v>
      </c>
      <c r="AC14" s="13" t="s">
        <v>107</v>
      </c>
      <c r="AD14" s="36">
        <f>O13+O18</f>
        <v>0.82000000000000006</v>
      </c>
      <c r="AE14" s="13" t="s">
        <v>111</v>
      </c>
      <c r="AF14" s="13"/>
    </row>
    <row r="15" spans="1:32" x14ac:dyDescent="0.25">
      <c r="A15" s="13"/>
      <c r="B15" s="34">
        <v>200</v>
      </c>
      <c r="C15" s="13" t="s">
        <v>120</v>
      </c>
      <c r="D15" s="13">
        <v>1</v>
      </c>
      <c r="E15" s="13" t="s">
        <v>114</v>
      </c>
      <c r="F15" s="13"/>
      <c r="H15" s="13"/>
      <c r="I15" s="13">
        <v>16</v>
      </c>
      <c r="J15" s="13" t="s">
        <v>87</v>
      </c>
      <c r="K15" s="13" t="s">
        <v>88</v>
      </c>
      <c r="L15" s="32">
        <v>1</v>
      </c>
      <c r="M15" s="13">
        <f>$I$15*L15</f>
        <v>16</v>
      </c>
      <c r="N15" s="13" t="s">
        <v>129</v>
      </c>
      <c r="O15" s="33">
        <f>M15/B9</f>
        <v>3.2</v>
      </c>
      <c r="P15" s="13" t="s">
        <v>115</v>
      </c>
      <c r="Q15" s="13"/>
      <c r="S15" s="13"/>
      <c r="T15" s="13">
        <v>7</v>
      </c>
      <c r="U15" s="13" t="s">
        <v>33</v>
      </c>
      <c r="V15" s="34">
        <v>1000</v>
      </c>
      <c r="W15" s="13" t="s">
        <v>107</v>
      </c>
      <c r="X15" s="13">
        <v>1</v>
      </c>
      <c r="Y15" s="13" t="s">
        <v>111</v>
      </c>
      <c r="Z15" s="13"/>
      <c r="AA15" s="29">
        <f>M20</f>
        <v>750</v>
      </c>
      <c r="AB15" s="38">
        <f t="shared" si="0"/>
        <v>1500</v>
      </c>
      <c r="AC15" s="13" t="s">
        <v>107</v>
      </c>
      <c r="AD15" s="36">
        <f>O20</f>
        <v>0.5</v>
      </c>
      <c r="AE15" s="13" t="s">
        <v>110</v>
      </c>
      <c r="AF15" s="13"/>
    </row>
    <row r="16" spans="1:32" x14ac:dyDescent="0.25">
      <c r="A16" s="13"/>
      <c r="B16" s="34">
        <v>15</v>
      </c>
      <c r="C16" s="13" t="s">
        <v>120</v>
      </c>
      <c r="D16" s="13">
        <v>1</v>
      </c>
      <c r="E16" s="13" t="s">
        <v>108</v>
      </c>
      <c r="F16" s="13"/>
      <c r="H16" s="13"/>
      <c r="I16" s="13"/>
      <c r="J16" s="13"/>
      <c r="K16" s="13" t="s">
        <v>89</v>
      </c>
      <c r="L16" s="32">
        <v>1</v>
      </c>
      <c r="M16" s="13">
        <f>$I$15*L16</f>
        <v>16</v>
      </c>
      <c r="N16" s="13" t="s">
        <v>129</v>
      </c>
      <c r="O16" s="33">
        <f>M16/B10</f>
        <v>3.2</v>
      </c>
      <c r="P16" s="13" t="s">
        <v>116</v>
      </c>
      <c r="Q16" s="13"/>
      <c r="S16" s="13"/>
      <c r="T16" s="13">
        <v>8</v>
      </c>
      <c r="U16" s="13" t="s">
        <v>93</v>
      </c>
      <c r="V16" s="13">
        <v>5</v>
      </c>
      <c r="W16" s="13" t="s">
        <v>104</v>
      </c>
      <c r="X16" s="13">
        <v>1</v>
      </c>
      <c r="Y16" s="13" t="s">
        <v>106</v>
      </c>
      <c r="Z16" s="13"/>
      <c r="AA16" s="29">
        <f>M23</f>
        <v>40</v>
      </c>
      <c r="AB16" s="38">
        <f t="shared" si="0"/>
        <v>80</v>
      </c>
      <c r="AC16" s="13" t="s">
        <v>104</v>
      </c>
      <c r="AD16" s="36">
        <f>O23</f>
        <v>8</v>
      </c>
      <c r="AE16" s="13" t="s">
        <v>106</v>
      </c>
      <c r="AF16" s="13"/>
    </row>
    <row r="17" spans="1:32" x14ac:dyDescent="0.25">
      <c r="A17" s="13"/>
      <c r="B17" s="34"/>
      <c r="C17" s="13"/>
      <c r="D17" s="13"/>
      <c r="E17" s="13"/>
      <c r="F17" s="13"/>
      <c r="H17" s="13"/>
      <c r="I17" s="13"/>
      <c r="J17" s="13"/>
      <c r="K17" s="13" t="s">
        <v>90</v>
      </c>
      <c r="L17" s="32">
        <v>1</v>
      </c>
      <c r="M17" s="13">
        <f>$I$15*L17</f>
        <v>16</v>
      </c>
      <c r="N17" s="13" t="s">
        <v>129</v>
      </c>
      <c r="O17" s="33">
        <f>M17/B10</f>
        <v>3.2</v>
      </c>
      <c r="P17" s="13" t="s">
        <v>116</v>
      </c>
      <c r="Q17" s="13"/>
      <c r="S17" s="13"/>
      <c r="T17" s="13">
        <v>9</v>
      </c>
      <c r="U17" s="13" t="s">
        <v>95</v>
      </c>
      <c r="V17" s="13">
        <v>5</v>
      </c>
      <c r="W17" s="13" t="s">
        <v>104</v>
      </c>
      <c r="X17" s="13">
        <v>1</v>
      </c>
      <c r="Y17" s="13" t="s">
        <v>106</v>
      </c>
      <c r="Z17" s="13"/>
      <c r="AA17" s="29">
        <f>M25</f>
        <v>20</v>
      </c>
      <c r="AB17" s="38">
        <f t="shared" si="0"/>
        <v>40</v>
      </c>
      <c r="AC17" s="13" t="s">
        <v>104</v>
      </c>
      <c r="AD17" s="36">
        <f>O25</f>
        <v>4</v>
      </c>
      <c r="AE17" s="13" t="s">
        <v>106</v>
      </c>
      <c r="AF17" s="13"/>
    </row>
    <row r="18" spans="1:32" x14ac:dyDescent="0.25">
      <c r="H18" s="13"/>
      <c r="I18" s="13"/>
      <c r="J18" s="13"/>
      <c r="K18" s="13" t="s">
        <v>86</v>
      </c>
      <c r="L18" s="32">
        <v>20</v>
      </c>
      <c r="M18" s="13">
        <f>$I$15*L18</f>
        <v>320</v>
      </c>
      <c r="N18" s="13" t="s">
        <v>128</v>
      </c>
      <c r="O18" s="33">
        <f>M18/B11</f>
        <v>0.32</v>
      </c>
      <c r="P18" s="13" t="s">
        <v>117</v>
      </c>
      <c r="Q18" s="13"/>
      <c r="S18" s="13"/>
      <c r="T18" s="13">
        <v>10</v>
      </c>
      <c r="U18" s="13" t="s">
        <v>96</v>
      </c>
      <c r="V18" s="13">
        <v>4</v>
      </c>
      <c r="W18" s="13" t="s">
        <v>113</v>
      </c>
      <c r="X18" s="13">
        <v>1</v>
      </c>
      <c r="Y18" s="13" t="s">
        <v>108</v>
      </c>
      <c r="Z18" s="13"/>
      <c r="AA18" s="29">
        <f>M27</f>
        <v>44</v>
      </c>
      <c r="AB18" s="38">
        <f t="shared" si="0"/>
        <v>88</v>
      </c>
      <c r="AC18" s="13" t="s">
        <v>113</v>
      </c>
      <c r="AD18" s="36">
        <f>O27</f>
        <v>11</v>
      </c>
      <c r="AE18" s="13" t="s">
        <v>108</v>
      </c>
      <c r="AF18" s="13"/>
    </row>
    <row r="19" spans="1:32" x14ac:dyDescent="0.25">
      <c r="H19" s="13"/>
      <c r="I19" s="13"/>
      <c r="J19" s="13"/>
      <c r="K19" s="13"/>
      <c r="L19" s="32"/>
      <c r="M19" s="13"/>
      <c r="N19" s="13"/>
      <c r="O19" s="33"/>
      <c r="Q19" s="13"/>
      <c r="S19" s="13"/>
      <c r="T19" s="13">
        <v>11</v>
      </c>
      <c r="U19" s="13" t="s">
        <v>97</v>
      </c>
      <c r="V19" s="13">
        <v>15</v>
      </c>
      <c r="W19" s="13" t="s">
        <v>120</v>
      </c>
      <c r="X19" s="13">
        <v>1</v>
      </c>
      <c r="Y19" s="13" t="s">
        <v>108</v>
      </c>
      <c r="Z19" s="13"/>
      <c r="AA19" s="29">
        <f>M28</f>
        <v>22</v>
      </c>
      <c r="AB19" s="38">
        <f t="shared" si="0"/>
        <v>44</v>
      </c>
      <c r="AC19" s="13" t="s">
        <v>120</v>
      </c>
      <c r="AD19" s="36">
        <f>O28</f>
        <v>1.4666666666666666</v>
      </c>
      <c r="AE19" s="13" t="s">
        <v>108</v>
      </c>
      <c r="AF19" s="13"/>
    </row>
    <row r="20" spans="1:32" x14ac:dyDescent="0.25">
      <c r="H20" s="13"/>
      <c r="I20" s="13">
        <v>3</v>
      </c>
      <c r="J20" s="13" t="s">
        <v>33</v>
      </c>
      <c r="K20" s="13" t="s">
        <v>33</v>
      </c>
      <c r="L20" s="32">
        <v>250</v>
      </c>
      <c r="M20" s="13">
        <f>$I$20*L20</f>
        <v>750</v>
      </c>
      <c r="N20" s="13" t="s">
        <v>127</v>
      </c>
      <c r="O20" s="33">
        <f>M20/B12</f>
        <v>0.5</v>
      </c>
      <c r="P20" s="13" t="s">
        <v>118</v>
      </c>
      <c r="Q20" s="13"/>
      <c r="S20" s="13"/>
      <c r="T20" s="13">
        <v>12</v>
      </c>
      <c r="U20" s="13" t="s">
        <v>98</v>
      </c>
      <c r="V20" s="13">
        <v>15</v>
      </c>
      <c r="W20" s="13" t="s">
        <v>120</v>
      </c>
      <c r="X20" s="13">
        <v>1</v>
      </c>
      <c r="Y20" s="13" t="s">
        <v>108</v>
      </c>
      <c r="Z20" s="13"/>
      <c r="AA20" s="29">
        <f>M29</f>
        <v>22</v>
      </c>
      <c r="AB20" s="38">
        <f t="shared" si="0"/>
        <v>44</v>
      </c>
      <c r="AC20" s="13" t="s">
        <v>120</v>
      </c>
      <c r="AD20" s="36">
        <f>O29</f>
        <v>1.4666666666666666</v>
      </c>
      <c r="AE20" s="13" t="s">
        <v>108</v>
      </c>
      <c r="AF20" s="13"/>
    </row>
    <row r="21" spans="1:32" x14ac:dyDescent="0.25">
      <c r="H21" s="13"/>
      <c r="I21" s="13"/>
      <c r="J21" s="13"/>
      <c r="K21" s="13" t="s">
        <v>91</v>
      </c>
      <c r="L21" s="32">
        <v>7</v>
      </c>
      <c r="M21" s="13">
        <f>$I$20*L21</f>
        <v>21</v>
      </c>
      <c r="N21" s="13" t="s">
        <v>123</v>
      </c>
      <c r="O21" s="33">
        <f>M21/B13</f>
        <v>2.1</v>
      </c>
      <c r="P21" s="13" t="s">
        <v>116</v>
      </c>
      <c r="Q21" s="13"/>
      <c r="S21" s="13"/>
      <c r="T21" s="13">
        <v>13</v>
      </c>
      <c r="U21" s="13" t="s">
        <v>99</v>
      </c>
      <c r="V21" s="13">
        <v>4</v>
      </c>
      <c r="W21" s="13" t="s">
        <v>134</v>
      </c>
      <c r="X21" s="13">
        <v>1</v>
      </c>
      <c r="Y21" s="13" t="s">
        <v>108</v>
      </c>
      <c r="Z21" s="13"/>
      <c r="AA21" s="29">
        <f>M32</f>
        <v>0</v>
      </c>
      <c r="AB21" s="38">
        <f t="shared" si="0"/>
        <v>0</v>
      </c>
      <c r="AC21" s="13" t="s">
        <v>134</v>
      </c>
      <c r="AD21" s="36">
        <f>O32</f>
        <v>0</v>
      </c>
      <c r="AE21" s="13" t="s">
        <v>108</v>
      </c>
      <c r="AF21" s="13"/>
    </row>
    <row r="22" spans="1:32" x14ac:dyDescent="0.25">
      <c r="H22" s="13"/>
      <c r="I22" s="13"/>
      <c r="J22" s="13"/>
      <c r="K22" s="13"/>
      <c r="L22" s="32"/>
      <c r="M22" s="13"/>
      <c r="N22" s="13"/>
      <c r="O22" s="33"/>
      <c r="P22" s="13"/>
      <c r="Q22" s="13"/>
      <c r="S22" s="13"/>
      <c r="T22" s="13">
        <v>14</v>
      </c>
      <c r="U22" s="13" t="s">
        <v>100</v>
      </c>
      <c r="V22" s="13">
        <v>15</v>
      </c>
      <c r="W22" s="13" t="s">
        <v>135</v>
      </c>
      <c r="X22" s="13">
        <v>1</v>
      </c>
      <c r="Y22" s="13" t="s">
        <v>108</v>
      </c>
      <c r="Z22" s="13"/>
      <c r="AA22" s="29">
        <f>M33</f>
        <v>0</v>
      </c>
      <c r="AB22" s="38">
        <f t="shared" si="0"/>
        <v>0</v>
      </c>
      <c r="AC22" s="13" t="s">
        <v>135</v>
      </c>
      <c r="AD22" s="36">
        <f>O33</f>
        <v>0</v>
      </c>
      <c r="AE22" s="13" t="s">
        <v>108</v>
      </c>
      <c r="AF22" s="13"/>
    </row>
    <row r="23" spans="1:32" x14ac:dyDescent="0.25">
      <c r="H23" s="13"/>
      <c r="I23" s="13">
        <v>4</v>
      </c>
      <c r="J23" s="13" t="s">
        <v>14</v>
      </c>
      <c r="K23" s="13" t="s">
        <v>93</v>
      </c>
      <c r="L23" s="32">
        <v>10</v>
      </c>
      <c r="M23" s="13">
        <f>$I$23*L23</f>
        <v>40</v>
      </c>
      <c r="N23" s="13" t="s">
        <v>124</v>
      </c>
      <c r="O23" s="33">
        <f>M23/B10</f>
        <v>8</v>
      </c>
      <c r="P23" s="13" t="s">
        <v>116</v>
      </c>
      <c r="Q23" s="13"/>
      <c r="S23" s="13"/>
      <c r="T23" s="13">
        <v>15</v>
      </c>
      <c r="U23" s="13" t="s">
        <v>130</v>
      </c>
      <c r="V23" s="13">
        <v>5</v>
      </c>
      <c r="W23" s="13" t="s">
        <v>104</v>
      </c>
      <c r="X23" s="13">
        <v>1</v>
      </c>
      <c r="Y23" s="13" t="s">
        <v>108</v>
      </c>
      <c r="Z23" s="13"/>
      <c r="AA23" s="29">
        <f>M36</f>
        <v>0</v>
      </c>
      <c r="AB23" s="38">
        <f t="shared" si="0"/>
        <v>0</v>
      </c>
      <c r="AC23" s="13" t="s">
        <v>104</v>
      </c>
      <c r="AD23" s="36">
        <f>O36</f>
        <v>0</v>
      </c>
      <c r="AE23" s="13" t="s">
        <v>108</v>
      </c>
      <c r="AF23" s="13"/>
    </row>
    <row r="24" spans="1:32" x14ac:dyDescent="0.25">
      <c r="H24" s="13"/>
      <c r="I24" s="13"/>
      <c r="J24" s="13" t="s">
        <v>94</v>
      </c>
      <c r="K24" s="13"/>
      <c r="L24" s="32"/>
      <c r="M24" s="13"/>
      <c r="N24" s="13"/>
      <c r="O24" s="33"/>
      <c r="P24" s="13"/>
      <c r="Q24" s="13"/>
      <c r="S24" s="13"/>
      <c r="T24" s="13">
        <v>16</v>
      </c>
      <c r="U24" s="13" t="s">
        <v>91</v>
      </c>
      <c r="V24" s="13">
        <v>10</v>
      </c>
      <c r="W24" s="13" t="s">
        <v>109</v>
      </c>
      <c r="X24" s="13">
        <v>1</v>
      </c>
      <c r="Y24" s="13" t="s">
        <v>106</v>
      </c>
      <c r="Z24" s="13"/>
      <c r="AA24" s="29">
        <f>M21+M30+M34</f>
        <v>77</v>
      </c>
      <c r="AB24" s="39">
        <f t="shared" si="0"/>
        <v>154</v>
      </c>
      <c r="AC24" s="13" t="s">
        <v>109</v>
      </c>
      <c r="AD24" s="36">
        <f>O21+O30+O34</f>
        <v>7.7</v>
      </c>
      <c r="AE24" s="13" t="s">
        <v>106</v>
      </c>
      <c r="AF24" s="13"/>
    </row>
    <row r="25" spans="1:32" x14ac:dyDescent="0.25">
      <c r="H25" s="13"/>
      <c r="I25" s="13">
        <v>1</v>
      </c>
      <c r="J25" s="13" t="s">
        <v>15</v>
      </c>
      <c r="K25" s="13" t="s">
        <v>95</v>
      </c>
      <c r="L25" s="32">
        <v>20</v>
      </c>
      <c r="M25" s="13">
        <f>$I$25*L25</f>
        <v>20</v>
      </c>
      <c r="N25" s="13" t="s">
        <v>124</v>
      </c>
      <c r="O25" s="33">
        <f>M25/B10</f>
        <v>4</v>
      </c>
      <c r="P25" s="13" t="s">
        <v>116</v>
      </c>
      <c r="Q25" s="13"/>
      <c r="S25" s="13"/>
      <c r="T25" s="13"/>
      <c r="U25" s="13"/>
      <c r="V25" s="13"/>
      <c r="W25" s="13"/>
      <c r="X25" s="13"/>
      <c r="Y25" s="13"/>
      <c r="Z25" s="13"/>
      <c r="AA25" s="29"/>
      <c r="AB25" s="29"/>
      <c r="AC25" s="13"/>
      <c r="AD25" s="29"/>
      <c r="AE25" s="13"/>
      <c r="AF25" s="13"/>
    </row>
    <row r="26" spans="1:32" x14ac:dyDescent="0.25">
      <c r="H26" s="13"/>
      <c r="I26" s="13"/>
      <c r="J26" s="13" t="s">
        <v>92</v>
      </c>
      <c r="K26" s="13"/>
      <c r="L26" s="32"/>
      <c r="M26" s="13"/>
      <c r="N26" s="13"/>
      <c r="O26" s="33"/>
      <c r="P26" s="13"/>
      <c r="Q26" s="13"/>
      <c r="S26" s="13"/>
      <c r="T26" s="13"/>
      <c r="U26" s="40" t="s">
        <v>139</v>
      </c>
      <c r="V26" s="40"/>
      <c r="W26" s="13"/>
      <c r="X26" s="13"/>
      <c r="Y26" s="13"/>
      <c r="Z26" s="13"/>
      <c r="AA26" s="29"/>
      <c r="AB26" s="29"/>
      <c r="AC26" s="13"/>
      <c r="AD26" s="29"/>
      <c r="AE26" s="13"/>
      <c r="AF26" s="13"/>
    </row>
    <row r="27" spans="1:32" x14ac:dyDescent="0.25">
      <c r="H27" s="13"/>
      <c r="I27" s="13">
        <v>11</v>
      </c>
      <c r="J27" s="13" t="s">
        <v>11</v>
      </c>
      <c r="K27" s="13" t="s">
        <v>96</v>
      </c>
      <c r="L27" s="32">
        <v>4</v>
      </c>
      <c r="M27" s="13">
        <f>$I$27*L27</f>
        <v>44</v>
      </c>
      <c r="N27" s="13" t="s">
        <v>126</v>
      </c>
      <c r="O27" s="33">
        <f>M27/B14</f>
        <v>11</v>
      </c>
      <c r="P27" s="13" t="s">
        <v>119</v>
      </c>
      <c r="Q27" s="13"/>
      <c r="AC27" s="23"/>
    </row>
    <row r="28" spans="1:32" x14ac:dyDescent="0.25">
      <c r="H28" s="13"/>
      <c r="I28" s="13"/>
      <c r="J28" s="13"/>
      <c r="K28" s="13" t="s">
        <v>97</v>
      </c>
      <c r="L28" s="32">
        <v>2</v>
      </c>
      <c r="M28" s="13">
        <f>$I$27*L28</f>
        <v>22</v>
      </c>
      <c r="N28" s="13" t="s">
        <v>125</v>
      </c>
      <c r="O28" s="33">
        <f>M28/$B$16</f>
        <v>1.4666666666666666</v>
      </c>
      <c r="P28" s="13" t="s">
        <v>119</v>
      </c>
      <c r="Q28" s="13"/>
    </row>
    <row r="29" spans="1:32" x14ac:dyDescent="0.25">
      <c r="H29" s="13"/>
      <c r="I29" s="13"/>
      <c r="J29" s="13"/>
      <c r="K29" s="13" t="s">
        <v>98</v>
      </c>
      <c r="L29" s="32">
        <v>2</v>
      </c>
      <c r="M29" s="13">
        <f>$I$27*L29</f>
        <v>22</v>
      </c>
      <c r="N29" s="13" t="s">
        <v>125</v>
      </c>
      <c r="O29" s="33">
        <f>M29/$B$16</f>
        <v>1.4666666666666666</v>
      </c>
      <c r="P29" s="13" t="s">
        <v>119</v>
      </c>
      <c r="Q29" s="13"/>
      <c r="S29" s="13"/>
      <c r="T29" s="13"/>
      <c r="U29" s="13"/>
      <c r="V29" s="13"/>
      <c r="W29" s="13"/>
      <c r="X29" s="13"/>
      <c r="Y29" s="13"/>
      <c r="Z29" s="13"/>
    </row>
    <row r="30" spans="1:32" x14ac:dyDescent="0.25">
      <c r="H30" s="13"/>
      <c r="I30" s="13"/>
      <c r="J30" s="13"/>
      <c r="K30" s="13" t="s">
        <v>91</v>
      </c>
      <c r="L30" s="32">
        <v>7</v>
      </c>
      <c r="M30" s="13">
        <f>$I$23*L30</f>
        <v>28</v>
      </c>
      <c r="N30" s="13" t="s">
        <v>123</v>
      </c>
      <c r="O30" s="33">
        <f>M30/B13</f>
        <v>2.8</v>
      </c>
      <c r="P30" s="13" t="s">
        <v>116</v>
      </c>
      <c r="Q30" s="13"/>
      <c r="S30" s="13"/>
      <c r="T30" s="42" t="s">
        <v>142</v>
      </c>
      <c r="U30" s="13"/>
      <c r="V30" s="13"/>
      <c r="W30" s="13"/>
      <c r="X30" s="13"/>
      <c r="Y30" s="13"/>
      <c r="Z30" s="13"/>
      <c r="AA30" s="41"/>
      <c r="AB30" s="41"/>
      <c r="AC30" s="23"/>
    </row>
    <row r="31" spans="1:32" x14ac:dyDescent="0.25">
      <c r="H31" s="13"/>
      <c r="I31" s="13"/>
      <c r="J31" s="13"/>
      <c r="K31" s="13"/>
      <c r="L31" s="32"/>
      <c r="M31" s="13"/>
      <c r="N31" s="13"/>
      <c r="O31" s="33"/>
      <c r="P31" s="13"/>
      <c r="Q31" s="13"/>
      <c r="S31" s="13"/>
      <c r="T31" s="42" t="s">
        <v>141</v>
      </c>
      <c r="U31" s="13"/>
      <c r="V31" s="13"/>
      <c r="W31" s="13"/>
      <c r="X31" s="13"/>
      <c r="Y31" s="13"/>
      <c r="Z31" s="13"/>
      <c r="AA31" s="41"/>
      <c r="AB31" s="41"/>
      <c r="AC31" s="23"/>
    </row>
    <row r="32" spans="1:32" x14ac:dyDescent="0.25">
      <c r="H32" s="13"/>
      <c r="I32" s="13">
        <v>0</v>
      </c>
      <c r="J32" s="13" t="s">
        <v>34</v>
      </c>
      <c r="K32" s="13" t="s">
        <v>99</v>
      </c>
      <c r="L32" s="32">
        <v>4</v>
      </c>
      <c r="M32" s="13">
        <f>$I$32*L32</f>
        <v>0</v>
      </c>
      <c r="N32" s="13" t="s">
        <v>126</v>
      </c>
      <c r="O32" s="33">
        <f>M32/B14</f>
        <v>0</v>
      </c>
      <c r="P32" s="13" t="s">
        <v>119</v>
      </c>
      <c r="Q32" s="13"/>
      <c r="S32" s="13"/>
      <c r="T32" s="13"/>
      <c r="U32" s="13"/>
      <c r="V32" s="13"/>
      <c r="W32" s="13"/>
      <c r="X32" s="13"/>
      <c r="Y32" s="13"/>
      <c r="Z32" s="13"/>
      <c r="AA32" s="41"/>
      <c r="AB32" s="41"/>
      <c r="AC32" s="23"/>
    </row>
    <row r="33" spans="8:17" x14ac:dyDescent="0.25">
      <c r="H33" s="13"/>
      <c r="I33" s="13"/>
      <c r="J33" s="13"/>
      <c r="K33" s="13" t="s">
        <v>100</v>
      </c>
      <c r="L33" s="32">
        <v>1.5</v>
      </c>
      <c r="M33" s="13">
        <f>$I$32*L33</f>
        <v>0</v>
      </c>
      <c r="N33" s="13" t="s">
        <v>125</v>
      </c>
      <c r="O33" s="33">
        <f>M33/B16</f>
        <v>0</v>
      </c>
      <c r="P33" s="13" t="s">
        <v>119</v>
      </c>
      <c r="Q33" s="13"/>
    </row>
    <row r="34" spans="8:17" x14ac:dyDescent="0.25">
      <c r="H34" s="13"/>
      <c r="I34" s="13"/>
      <c r="J34" s="13"/>
      <c r="K34" s="13" t="s">
        <v>91</v>
      </c>
      <c r="L34" s="32">
        <v>7</v>
      </c>
      <c r="M34" s="13">
        <f>$I$23*L34</f>
        <v>28</v>
      </c>
      <c r="N34" s="13" t="s">
        <v>123</v>
      </c>
      <c r="O34" s="33">
        <f>M34/B13</f>
        <v>2.8</v>
      </c>
      <c r="P34" s="13" t="s">
        <v>116</v>
      </c>
      <c r="Q34" s="13"/>
    </row>
    <row r="35" spans="8:17" x14ac:dyDescent="0.25">
      <c r="H35" s="13"/>
      <c r="I35" s="13"/>
      <c r="J35" s="13"/>
      <c r="K35" s="13"/>
      <c r="L35" s="32"/>
      <c r="M35" s="13"/>
      <c r="N35" s="13"/>
      <c r="O35" s="33"/>
      <c r="P35" s="13"/>
      <c r="Q35" s="13"/>
    </row>
    <row r="36" spans="8:17" x14ac:dyDescent="0.25">
      <c r="H36" s="13"/>
      <c r="I36" s="13">
        <v>0</v>
      </c>
      <c r="J36" s="13" t="s">
        <v>35</v>
      </c>
      <c r="K36" s="13" t="s">
        <v>101</v>
      </c>
      <c r="L36" s="32">
        <v>1</v>
      </c>
      <c r="M36" s="13">
        <f>$I$36</f>
        <v>0</v>
      </c>
      <c r="N36" s="13" t="s">
        <v>124</v>
      </c>
      <c r="O36" s="33">
        <f>M36/B10</f>
        <v>0</v>
      </c>
      <c r="P36" s="13" t="s">
        <v>116</v>
      </c>
      <c r="Q36" s="13"/>
    </row>
  </sheetData>
  <mergeCells count="1">
    <mergeCell ref="B7:E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70" zoomScaleNormal="70" workbookViewId="0">
      <selection activeCell="G24" sqref="G24"/>
    </sheetView>
  </sheetViews>
  <sheetFormatPr defaultRowHeight="15" outlineLevelRow="1" x14ac:dyDescent="0.25"/>
  <cols>
    <col min="1" max="1" width="4.140625" bestFit="1" customWidth="1"/>
    <col min="2" max="2" width="17.140625" bestFit="1" customWidth="1"/>
    <col min="3" max="3" width="18.7109375" bestFit="1" customWidth="1"/>
    <col min="4" max="4" width="19.5703125" bestFit="1" customWidth="1"/>
    <col min="5" max="5" width="24.28515625" bestFit="1" customWidth="1"/>
    <col min="6" max="6" width="17.28515625" bestFit="1" customWidth="1"/>
    <col min="7" max="7" width="16" bestFit="1" customWidth="1"/>
    <col min="8" max="8" width="17.42578125" bestFit="1" customWidth="1"/>
    <col min="9" max="9" width="12.5703125" bestFit="1" customWidth="1"/>
    <col min="10" max="10" width="17.140625" bestFit="1" customWidth="1"/>
    <col min="11" max="11" width="25.28515625" bestFit="1" customWidth="1"/>
    <col min="12" max="12" width="81.42578125" bestFit="1" customWidth="1"/>
    <col min="13" max="13" width="38" bestFit="1" customWidth="1"/>
    <col min="14" max="14" width="88.5703125" bestFit="1" customWidth="1"/>
  </cols>
  <sheetData>
    <row r="1" spans="1:15" x14ac:dyDescent="0.25">
      <c r="A1" s="113" t="s">
        <v>201</v>
      </c>
      <c r="B1" s="113" t="s">
        <v>202</v>
      </c>
      <c r="C1" s="113" t="s">
        <v>203</v>
      </c>
      <c r="D1" s="113" t="s">
        <v>204</v>
      </c>
      <c r="E1" s="113" t="s">
        <v>205</v>
      </c>
      <c r="F1" s="113" t="s">
        <v>206</v>
      </c>
      <c r="G1" s="113" t="s">
        <v>207</v>
      </c>
      <c r="H1" s="113" t="s">
        <v>208</v>
      </c>
      <c r="I1" s="113" t="s">
        <v>209</v>
      </c>
      <c r="J1" s="113" t="s">
        <v>210</v>
      </c>
      <c r="K1" s="113" t="s">
        <v>211</v>
      </c>
      <c r="L1" s="113" t="s">
        <v>212</v>
      </c>
      <c r="M1" s="113" t="s">
        <v>213</v>
      </c>
      <c r="N1" s="113" t="s">
        <v>214</v>
      </c>
    </row>
    <row r="2" spans="1:15" outlineLevel="1" x14ac:dyDescent="0.25">
      <c r="A2" s="13">
        <v>1</v>
      </c>
      <c r="B2" s="98" t="s">
        <v>215</v>
      </c>
      <c r="C2" s="13"/>
      <c r="D2" s="13" t="s">
        <v>216</v>
      </c>
      <c r="E2" s="13"/>
      <c r="F2" s="13"/>
      <c r="G2" s="13"/>
      <c r="H2" s="13"/>
      <c r="I2" s="13" t="s">
        <v>217</v>
      </c>
      <c r="J2" s="99">
        <v>43368</v>
      </c>
      <c r="K2" s="99"/>
      <c r="L2" s="13"/>
      <c r="M2" s="13"/>
      <c r="N2" s="13"/>
      <c r="O2" s="13"/>
    </row>
    <row r="3" spans="1:15" outlineLevel="1" x14ac:dyDescent="0.25">
      <c r="A3" s="13">
        <v>2</v>
      </c>
      <c r="B3" s="100" t="s">
        <v>215</v>
      </c>
      <c r="C3" s="101">
        <v>0.8</v>
      </c>
      <c r="D3" s="13" t="s">
        <v>216</v>
      </c>
      <c r="E3" s="13" t="s">
        <v>218</v>
      </c>
      <c r="F3" s="13" t="s">
        <v>219</v>
      </c>
      <c r="G3" s="102">
        <v>0.4236111111111111</v>
      </c>
      <c r="H3" s="102">
        <v>0.55972222222222223</v>
      </c>
      <c r="I3" s="13" t="s">
        <v>220</v>
      </c>
      <c r="J3" s="99">
        <v>43389</v>
      </c>
      <c r="K3" s="99"/>
      <c r="L3" s="13" t="s">
        <v>221</v>
      </c>
      <c r="M3" s="13"/>
      <c r="N3" s="13" t="s">
        <v>222</v>
      </c>
      <c r="O3" s="13"/>
    </row>
    <row r="4" spans="1:15" outlineLevel="1" x14ac:dyDescent="0.25">
      <c r="A4" s="13"/>
      <c r="B4" s="13"/>
      <c r="C4" s="13"/>
      <c r="D4" s="13"/>
      <c r="E4" s="13"/>
      <c r="F4" s="13"/>
      <c r="G4" s="13"/>
      <c r="H4" s="13"/>
      <c r="I4" s="13"/>
      <c r="J4" s="13"/>
      <c r="K4" s="13"/>
      <c r="L4" s="13" t="s">
        <v>223</v>
      </c>
      <c r="M4" s="13"/>
      <c r="N4" s="13" t="s">
        <v>224</v>
      </c>
      <c r="O4" s="13"/>
    </row>
    <row r="5" spans="1:15" outlineLevel="1" x14ac:dyDescent="0.25">
      <c r="A5" s="13"/>
      <c r="B5" s="13"/>
      <c r="C5" s="13"/>
      <c r="D5" s="13"/>
      <c r="E5" s="13"/>
      <c r="F5" s="13"/>
      <c r="G5" s="13"/>
      <c r="H5" s="13"/>
      <c r="I5" s="13"/>
      <c r="J5" s="13"/>
      <c r="K5" s="13"/>
      <c r="L5" s="103" t="s">
        <v>225</v>
      </c>
      <c r="M5" s="13"/>
      <c r="N5" s="13" t="s">
        <v>226</v>
      </c>
      <c r="O5" s="13"/>
    </row>
    <row r="6" spans="1:15" outlineLevel="1" x14ac:dyDescent="0.25">
      <c r="A6" s="13"/>
      <c r="B6" s="13"/>
      <c r="C6" s="13"/>
      <c r="D6" s="13"/>
      <c r="E6" s="13"/>
      <c r="F6" s="13"/>
      <c r="G6" s="13"/>
      <c r="H6" s="13"/>
      <c r="I6" s="13"/>
      <c r="J6" s="13"/>
      <c r="K6" s="104" t="s">
        <v>227</v>
      </c>
      <c r="L6" s="13" t="s">
        <v>228</v>
      </c>
      <c r="M6" s="13"/>
      <c r="N6" s="13"/>
      <c r="O6" s="13"/>
    </row>
    <row r="7" spans="1:15" outlineLevel="1" x14ac:dyDescent="0.25">
      <c r="A7" s="13"/>
      <c r="B7" s="13"/>
      <c r="C7" s="13"/>
      <c r="D7" s="13"/>
      <c r="E7" s="13"/>
      <c r="F7" s="13"/>
      <c r="G7" s="13"/>
      <c r="H7" s="13"/>
      <c r="I7" s="13"/>
      <c r="J7" s="13"/>
      <c r="K7" s="104" t="s">
        <v>227</v>
      </c>
      <c r="L7" s="13" t="s">
        <v>229</v>
      </c>
      <c r="M7" s="13"/>
      <c r="N7" s="13"/>
      <c r="O7" s="13"/>
    </row>
    <row r="8" spans="1:15" outlineLevel="1" x14ac:dyDescent="0.25">
      <c r="A8" s="13"/>
      <c r="B8" s="13"/>
      <c r="C8" s="13"/>
      <c r="D8" s="13"/>
      <c r="E8" s="13"/>
      <c r="F8" s="13"/>
      <c r="G8" s="13"/>
      <c r="H8" s="13"/>
      <c r="I8" s="13"/>
      <c r="J8" s="13"/>
      <c r="K8" s="104" t="s">
        <v>227</v>
      </c>
      <c r="L8" s="13" t="s">
        <v>230</v>
      </c>
      <c r="M8" s="13"/>
      <c r="N8" s="13"/>
      <c r="O8" s="13"/>
    </row>
    <row r="9" spans="1:15" outlineLevel="1" x14ac:dyDescent="0.25">
      <c r="A9" s="13"/>
      <c r="B9" s="13"/>
      <c r="C9" s="13"/>
      <c r="D9" s="13"/>
      <c r="E9" s="13"/>
      <c r="F9" s="13"/>
      <c r="G9" s="13"/>
      <c r="H9" s="13"/>
      <c r="I9" s="13"/>
      <c r="J9" s="13"/>
      <c r="K9" s="104" t="s">
        <v>227</v>
      </c>
      <c r="L9" s="13" t="s">
        <v>231</v>
      </c>
      <c r="M9" s="13"/>
      <c r="N9" s="13"/>
      <c r="O9" s="13"/>
    </row>
    <row r="10" spans="1:15" outlineLevel="1" x14ac:dyDescent="0.25">
      <c r="A10" s="13"/>
      <c r="B10" s="13"/>
      <c r="C10" s="13"/>
      <c r="D10" s="13"/>
      <c r="E10" s="13"/>
      <c r="F10" s="13"/>
      <c r="G10" s="13"/>
      <c r="H10" s="13"/>
      <c r="I10" s="13"/>
      <c r="J10" s="13"/>
      <c r="K10" s="13"/>
      <c r="L10" s="13"/>
      <c r="M10" s="13"/>
      <c r="N10" s="13"/>
      <c r="O10" s="13"/>
    </row>
    <row r="11" spans="1:15" outlineLevel="1" x14ac:dyDescent="0.25">
      <c r="A11" s="13">
        <v>3</v>
      </c>
      <c r="B11" s="100" t="s">
        <v>215</v>
      </c>
      <c r="C11" s="101">
        <v>0.9</v>
      </c>
      <c r="D11" s="13" t="s">
        <v>216</v>
      </c>
      <c r="E11" s="13" t="s">
        <v>218</v>
      </c>
      <c r="F11" s="13" t="s">
        <v>232</v>
      </c>
      <c r="G11" s="102">
        <v>0.64583333333333337</v>
      </c>
      <c r="H11" s="102">
        <v>0.66388888888888886</v>
      </c>
      <c r="I11" s="13" t="s">
        <v>220</v>
      </c>
      <c r="J11" s="99">
        <v>43391</v>
      </c>
      <c r="K11" s="99"/>
      <c r="L11" s="13" t="s">
        <v>221</v>
      </c>
      <c r="M11" s="13"/>
      <c r="N11" s="13" t="s">
        <v>222</v>
      </c>
      <c r="O11" s="13"/>
    </row>
    <row r="12" spans="1:15" outlineLevel="1" x14ac:dyDescent="0.25">
      <c r="A12" s="13"/>
      <c r="B12" s="13"/>
      <c r="C12" s="13"/>
      <c r="D12" s="13"/>
      <c r="E12" s="13"/>
      <c r="F12" s="13"/>
      <c r="G12" s="13"/>
      <c r="H12" s="13"/>
      <c r="I12" s="13"/>
      <c r="J12" s="13"/>
      <c r="K12" s="13"/>
      <c r="L12" s="13" t="s">
        <v>223</v>
      </c>
      <c r="M12" s="13"/>
      <c r="N12" s="13" t="s">
        <v>224</v>
      </c>
      <c r="O12" s="13"/>
    </row>
    <row r="13" spans="1:15" outlineLevel="1" x14ac:dyDescent="0.25">
      <c r="A13" s="13"/>
      <c r="B13" s="13"/>
      <c r="C13" s="13"/>
      <c r="D13" s="13"/>
      <c r="E13" s="13"/>
      <c r="F13" s="13"/>
      <c r="G13" s="13"/>
      <c r="H13" s="13"/>
      <c r="I13" s="13"/>
      <c r="J13" s="13"/>
      <c r="K13" s="13"/>
      <c r="L13" s="103" t="s">
        <v>225</v>
      </c>
      <c r="M13" s="13"/>
      <c r="N13" s="13" t="s">
        <v>233</v>
      </c>
      <c r="O13" s="13"/>
    </row>
    <row r="14" spans="1:15" outlineLevel="1" x14ac:dyDescent="0.25">
      <c r="A14" s="13"/>
      <c r="B14" s="13"/>
      <c r="C14" s="13"/>
      <c r="D14" s="13"/>
      <c r="E14" s="13"/>
      <c r="F14" s="13"/>
      <c r="G14" s="13"/>
      <c r="H14" s="13"/>
      <c r="I14" s="13"/>
      <c r="J14" s="13"/>
      <c r="K14" s="105" t="s">
        <v>234</v>
      </c>
      <c r="L14" s="13" t="s">
        <v>228</v>
      </c>
      <c r="M14" s="13"/>
      <c r="N14" s="13"/>
      <c r="O14" s="13"/>
    </row>
    <row r="15" spans="1:15" outlineLevel="1" x14ac:dyDescent="0.25">
      <c r="A15" s="13"/>
      <c r="B15" s="13"/>
      <c r="C15" s="13"/>
      <c r="D15" s="13"/>
      <c r="E15" s="13"/>
      <c r="F15" s="13"/>
      <c r="G15" s="13"/>
      <c r="H15" s="13"/>
      <c r="I15" s="13"/>
      <c r="J15" s="13"/>
      <c r="K15" s="105" t="s">
        <v>234</v>
      </c>
      <c r="L15" s="13" t="s">
        <v>229</v>
      </c>
      <c r="M15" s="13"/>
      <c r="N15" s="13"/>
      <c r="O15" s="13"/>
    </row>
    <row r="16" spans="1:15" outlineLevel="1" x14ac:dyDescent="0.25">
      <c r="A16" s="13"/>
      <c r="B16" s="13"/>
      <c r="C16" s="13"/>
      <c r="D16" s="13"/>
      <c r="E16" s="13"/>
      <c r="F16" s="13"/>
      <c r="G16" s="13"/>
      <c r="H16" s="13"/>
      <c r="I16" s="13"/>
      <c r="J16" s="13"/>
      <c r="K16" s="105" t="s">
        <v>234</v>
      </c>
      <c r="L16" s="13" t="s">
        <v>230</v>
      </c>
      <c r="M16" s="13"/>
      <c r="N16" s="13"/>
      <c r="O16" s="13"/>
    </row>
    <row r="17" spans="1:15" outlineLevel="1" x14ac:dyDescent="0.25">
      <c r="A17" s="13"/>
      <c r="B17" s="13"/>
      <c r="C17" s="13"/>
      <c r="D17" s="13"/>
      <c r="E17" s="13"/>
      <c r="F17" s="13"/>
      <c r="G17" s="13"/>
      <c r="H17" s="13"/>
      <c r="I17" s="13"/>
      <c r="J17" s="13"/>
      <c r="K17" s="105" t="s">
        <v>234</v>
      </c>
      <c r="L17" s="13" t="s">
        <v>231</v>
      </c>
      <c r="M17" s="13"/>
      <c r="N17" s="13"/>
      <c r="O17" s="13"/>
    </row>
    <row r="18" spans="1:15" outlineLevel="1" x14ac:dyDescent="0.25">
      <c r="A18" s="13"/>
      <c r="B18" s="13"/>
      <c r="C18" s="13"/>
      <c r="D18" s="13"/>
      <c r="E18" s="13"/>
      <c r="F18" s="13"/>
      <c r="G18" s="13"/>
      <c r="H18" s="13"/>
      <c r="I18" s="13"/>
      <c r="J18" s="13"/>
      <c r="K18" s="13"/>
      <c r="L18" s="13"/>
      <c r="M18" s="13"/>
      <c r="N18" s="13"/>
      <c r="O18" s="13"/>
    </row>
    <row r="19" spans="1:15" outlineLevel="1" x14ac:dyDescent="0.25">
      <c r="A19" s="13">
        <v>4</v>
      </c>
      <c r="B19" s="100" t="s">
        <v>215</v>
      </c>
      <c r="C19" s="101">
        <v>0.9</v>
      </c>
      <c r="D19" s="13" t="s">
        <v>216</v>
      </c>
      <c r="E19" s="13" t="s">
        <v>218</v>
      </c>
      <c r="F19" s="13" t="s">
        <v>235</v>
      </c>
      <c r="G19" s="102">
        <v>0.3125</v>
      </c>
      <c r="H19" s="106">
        <v>0.43472222222222223</v>
      </c>
      <c r="I19" s="13" t="s">
        <v>220</v>
      </c>
      <c r="J19" s="99">
        <v>43391</v>
      </c>
      <c r="K19" s="13"/>
      <c r="L19" s="13" t="s">
        <v>236</v>
      </c>
      <c r="M19" s="13" t="s">
        <v>237</v>
      </c>
      <c r="N19" s="13" t="s">
        <v>222</v>
      </c>
      <c r="O19" s="13"/>
    </row>
    <row r="20" spans="1:15" outlineLevel="1" x14ac:dyDescent="0.25">
      <c r="A20" s="13"/>
      <c r="B20" s="13"/>
      <c r="C20" s="13"/>
      <c r="D20" s="13"/>
      <c r="E20" s="13"/>
      <c r="F20" s="13"/>
      <c r="G20" s="13"/>
      <c r="H20" s="13"/>
      <c r="I20" s="13"/>
      <c r="J20" s="13"/>
      <c r="K20" s="13"/>
      <c r="L20" s="13"/>
      <c r="M20" s="13" t="s">
        <v>238</v>
      </c>
      <c r="N20" s="13" t="s">
        <v>224</v>
      </c>
      <c r="O20" s="13"/>
    </row>
    <row r="21" spans="1:15" outlineLevel="1" x14ac:dyDescent="0.25">
      <c r="A21" s="13"/>
      <c r="B21" s="13"/>
      <c r="C21" s="13"/>
      <c r="D21" s="13"/>
      <c r="E21" s="13"/>
      <c r="F21" s="13"/>
      <c r="G21" s="13"/>
      <c r="H21" s="13"/>
      <c r="I21" s="13"/>
      <c r="J21" s="13"/>
      <c r="K21" s="13"/>
      <c r="L21" s="13"/>
      <c r="M21" s="13"/>
      <c r="N21" s="13"/>
      <c r="O21" s="13"/>
    </row>
    <row r="22" spans="1:15" outlineLevel="1" x14ac:dyDescent="0.25">
      <c r="A22" s="13"/>
      <c r="B22" s="13"/>
      <c r="C22" s="13"/>
      <c r="D22" s="13"/>
      <c r="E22" s="13"/>
      <c r="F22" s="13"/>
      <c r="G22" s="13"/>
      <c r="H22" s="13"/>
      <c r="I22" s="13"/>
      <c r="J22" s="13"/>
      <c r="K22" s="13"/>
      <c r="L22" s="13"/>
      <c r="M22" s="13"/>
      <c r="N22" s="13"/>
      <c r="O22" s="13"/>
    </row>
    <row r="23" spans="1:15" outlineLevel="1" x14ac:dyDescent="0.25">
      <c r="A23" s="13"/>
      <c r="B23" s="13"/>
      <c r="C23" s="13"/>
      <c r="D23" s="13"/>
      <c r="E23" s="13"/>
      <c r="F23" s="13"/>
      <c r="G23" s="13"/>
      <c r="H23" s="13"/>
      <c r="I23" s="13"/>
      <c r="J23" s="13"/>
      <c r="K23" s="13"/>
      <c r="L23" s="13"/>
      <c r="M23" s="13"/>
      <c r="N23" s="13"/>
      <c r="O23" s="13"/>
    </row>
    <row r="24" spans="1:15" outlineLevel="1" x14ac:dyDescent="0.25">
      <c r="A24" s="13"/>
      <c r="B24" s="13"/>
      <c r="C24" s="13"/>
      <c r="D24" s="13"/>
      <c r="E24" s="13"/>
      <c r="F24" s="13"/>
      <c r="G24" s="13"/>
      <c r="H24" s="13"/>
      <c r="I24" s="13"/>
      <c r="J24" s="13"/>
      <c r="K24" s="13"/>
      <c r="M24" s="13"/>
      <c r="N24" s="13"/>
      <c r="O24" s="13"/>
    </row>
    <row r="25" spans="1:15" x14ac:dyDescent="0.25">
      <c r="A25" s="13">
        <v>5</v>
      </c>
      <c r="B25" s="13"/>
      <c r="C25" s="13"/>
      <c r="D25" s="13" t="s">
        <v>216</v>
      </c>
      <c r="E25" s="13"/>
      <c r="F25" s="13" t="s">
        <v>318</v>
      </c>
      <c r="G25" s="102">
        <v>0.33333333333333331</v>
      </c>
      <c r="H25" s="102">
        <v>0.45833333333333331</v>
      </c>
      <c r="I25" s="13" t="s">
        <v>319</v>
      </c>
      <c r="J25" s="99">
        <v>43409</v>
      </c>
      <c r="K25" s="105" t="s">
        <v>234</v>
      </c>
      <c r="L25" s="13" t="s">
        <v>236</v>
      </c>
      <c r="M25" s="13"/>
      <c r="N25" s="13"/>
      <c r="O25" s="13"/>
    </row>
  </sheetData>
  <hyperlinks>
    <hyperlink ref="L5" r:id="rId1"/>
    <hyperlink ref="L13"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Procedures</vt:lpstr>
      <vt:lpstr>Testing Scenarios</vt:lpstr>
      <vt:lpstr>TS1</vt:lpstr>
      <vt:lpstr>TS2</vt:lpstr>
      <vt:lpstr>Math Formula</vt:lpstr>
      <vt:lpstr>Setting for Krypton BO</vt:lpstr>
      <vt:lpstr>Inventory Testing</vt:lpstr>
      <vt:lpstr>POS Test Builds</vt:lpstr>
      <vt:lpstr>Reports Test Builds</vt:lpstr>
      <vt:lpstr>Inventory test Builds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NotAnAdmin</dc:creator>
  <cp:lastModifiedBy>NotAnAdmin</cp:lastModifiedBy>
  <cp:lastPrinted>2018-10-15T07:12:07Z</cp:lastPrinted>
  <dcterms:created xsi:type="dcterms:W3CDTF">2018-10-15T01:47:31Z</dcterms:created>
  <dcterms:modified xsi:type="dcterms:W3CDTF">2018-12-06T08:02:59Z</dcterms:modified>
</cp:coreProperties>
</file>